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bec Zlaté\ZŠ dotácia Výjazd.rokov.vlády\"/>
    </mc:Choice>
  </mc:AlternateContent>
  <bookViews>
    <workbookView xWindow="0" yWindow="0" windowWidth="20490" windowHeight="7755"/>
  </bookViews>
  <sheets>
    <sheet name="Identifikačné údaje" sheetId="3" r:id="rId1"/>
    <sheet name="Rekapitulácia stavby" sheetId="1" r:id="rId2"/>
    <sheet name="SK042-2018 - Rekonštrukci..." sheetId="2" r:id="rId3"/>
  </sheets>
  <definedNames>
    <definedName name="_xlnm._FilterDatabase" localSheetId="2" hidden="1">'SK042-2018 - Rekonštrukci...'!$C$129:$K$352</definedName>
    <definedName name="_xlnm.Print_Titles" localSheetId="1">'Rekapitulácia stavby'!$92:$92</definedName>
    <definedName name="_xlnm.Print_Titles" localSheetId="2">'SK042-2018 - Rekonštrukci...'!$129:$129</definedName>
    <definedName name="_xlnm.Print_Area" localSheetId="1">'Rekapitulácia stavby'!$D$4:$AO$76,'Rekapitulácia stavby'!$C$82:$AQ$96</definedName>
    <definedName name="_xlnm.Print_Area" localSheetId="2">'SK042-2018 - Rekonštrukci...'!$C$4:$J$76,'SK042-2018 - Rekonštrukci...'!$C$82:$J$113,'SK042-2018 - Rekonštrukci...'!$C$119:$K$352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349" i="2"/>
  <c r="BH349" i="2"/>
  <c r="BG349" i="2"/>
  <c r="BE349" i="2"/>
  <c r="T349" i="2"/>
  <c r="R349" i="2"/>
  <c r="P349" i="2"/>
  <c r="BK349" i="2"/>
  <c r="J349" i="2"/>
  <c r="BF349" i="2" s="1"/>
  <c r="BI345" i="2"/>
  <c r="BH345" i="2"/>
  <c r="BG345" i="2"/>
  <c r="BE345" i="2"/>
  <c r="T345" i="2"/>
  <c r="R345" i="2"/>
  <c r="P345" i="2"/>
  <c r="BK345" i="2"/>
  <c r="J345" i="2"/>
  <c r="BF345" i="2" s="1"/>
  <c r="BI341" i="2"/>
  <c r="BH341" i="2"/>
  <c r="BG341" i="2"/>
  <c r="BE341" i="2"/>
  <c r="T341" i="2"/>
  <c r="T340" i="2" s="1"/>
  <c r="R341" i="2"/>
  <c r="R340" i="2" s="1"/>
  <c r="P341" i="2"/>
  <c r="P340" i="2" s="1"/>
  <c r="BK341" i="2"/>
  <c r="BK340" i="2" s="1"/>
  <c r="J340" i="2" s="1"/>
  <c r="J112" i="2" s="1"/>
  <c r="J341" i="2"/>
  <c r="BF341" i="2"/>
  <c r="BI336" i="2"/>
  <c r="BH336" i="2"/>
  <c r="BG336" i="2"/>
  <c r="BE336" i="2"/>
  <c r="T336" i="2"/>
  <c r="R336" i="2"/>
  <c r="P336" i="2"/>
  <c r="BK336" i="2"/>
  <c r="J336" i="2"/>
  <c r="BF336" i="2"/>
  <c r="BI332" i="2"/>
  <c r="BH332" i="2"/>
  <c r="BG332" i="2"/>
  <c r="BE332" i="2"/>
  <c r="T332" i="2"/>
  <c r="T331" i="2" s="1"/>
  <c r="R332" i="2"/>
  <c r="R331" i="2"/>
  <c r="P332" i="2"/>
  <c r="P331" i="2" s="1"/>
  <c r="BK332" i="2"/>
  <c r="BK331" i="2"/>
  <c r="J331" i="2"/>
  <c r="J111" i="2" s="1"/>
  <c r="J332" i="2"/>
  <c r="BF332" i="2"/>
  <c r="BI330" i="2"/>
  <c r="BH330" i="2"/>
  <c r="BG330" i="2"/>
  <c r="BE330" i="2"/>
  <c r="T330" i="2"/>
  <c r="R330" i="2"/>
  <c r="P330" i="2"/>
  <c r="BK330" i="2"/>
  <c r="J330" i="2"/>
  <c r="BF330" i="2" s="1"/>
  <c r="BI328" i="2"/>
  <c r="BH328" i="2"/>
  <c r="BG328" i="2"/>
  <c r="BE328" i="2"/>
  <c r="T328" i="2"/>
  <c r="R328" i="2"/>
  <c r="P328" i="2"/>
  <c r="P321" i="2" s="1"/>
  <c r="BK328" i="2"/>
  <c r="J328" i="2"/>
  <c r="BF328" i="2"/>
  <c r="BI326" i="2"/>
  <c r="BH326" i="2"/>
  <c r="BG326" i="2"/>
  <c r="BE326" i="2"/>
  <c r="T326" i="2"/>
  <c r="T321" i="2" s="1"/>
  <c r="R326" i="2"/>
  <c r="P326" i="2"/>
  <c r="BK326" i="2"/>
  <c r="J326" i="2"/>
  <c r="BF326" i="2" s="1"/>
  <c r="BI322" i="2"/>
  <c r="BH322" i="2"/>
  <c r="BG322" i="2"/>
  <c r="BE322" i="2"/>
  <c r="T322" i="2"/>
  <c r="R322" i="2"/>
  <c r="R321" i="2" s="1"/>
  <c r="P322" i="2"/>
  <c r="BK322" i="2"/>
  <c r="BK321" i="2" s="1"/>
  <c r="J321" i="2" s="1"/>
  <c r="J110" i="2" s="1"/>
  <c r="J322" i="2"/>
  <c r="BF322" i="2"/>
  <c r="BI320" i="2"/>
  <c r="BH320" i="2"/>
  <c r="BG320" i="2"/>
  <c r="BE320" i="2"/>
  <c r="T320" i="2"/>
  <c r="R320" i="2"/>
  <c r="P320" i="2"/>
  <c r="P313" i="2" s="1"/>
  <c r="BK320" i="2"/>
  <c r="J320" i="2"/>
  <c r="BF320" i="2"/>
  <c r="BI318" i="2"/>
  <c r="BH318" i="2"/>
  <c r="BG318" i="2"/>
  <c r="BE318" i="2"/>
  <c r="T318" i="2"/>
  <c r="T313" i="2" s="1"/>
  <c r="R318" i="2"/>
  <c r="P318" i="2"/>
  <c r="BK318" i="2"/>
  <c r="J318" i="2"/>
  <c r="BF318" i="2" s="1"/>
  <c r="BI314" i="2"/>
  <c r="BH314" i="2"/>
  <c r="BG314" i="2"/>
  <c r="BE314" i="2"/>
  <c r="T314" i="2"/>
  <c r="R314" i="2"/>
  <c r="R313" i="2" s="1"/>
  <c r="P314" i="2"/>
  <c r="BK314" i="2"/>
  <c r="BK313" i="2" s="1"/>
  <c r="J313" i="2" s="1"/>
  <c r="J109" i="2" s="1"/>
  <c r="J314" i="2"/>
  <c r="BF314" i="2"/>
  <c r="BI312" i="2"/>
  <c r="BH312" i="2"/>
  <c r="BG312" i="2"/>
  <c r="BE312" i="2"/>
  <c r="T312" i="2"/>
  <c r="R312" i="2"/>
  <c r="P312" i="2"/>
  <c r="P307" i="2" s="1"/>
  <c r="BK312" i="2"/>
  <c r="J312" i="2"/>
  <c r="BF312" i="2"/>
  <c r="BI311" i="2"/>
  <c r="BH311" i="2"/>
  <c r="BG311" i="2"/>
  <c r="BE311" i="2"/>
  <c r="T311" i="2"/>
  <c r="T307" i="2" s="1"/>
  <c r="R311" i="2"/>
  <c r="P311" i="2"/>
  <c r="BK311" i="2"/>
  <c r="J311" i="2"/>
  <c r="BF311" i="2" s="1"/>
  <c r="BI308" i="2"/>
  <c r="BH308" i="2"/>
  <c r="BG308" i="2"/>
  <c r="BE308" i="2"/>
  <c r="T308" i="2"/>
  <c r="R308" i="2"/>
  <c r="R307" i="2" s="1"/>
  <c r="P308" i="2"/>
  <c r="BK308" i="2"/>
  <c r="BK307" i="2" s="1"/>
  <c r="J307" i="2" s="1"/>
  <c r="J108" i="2" s="1"/>
  <c r="J308" i="2"/>
  <c r="BF308" i="2"/>
  <c r="BI306" i="2"/>
  <c r="BH306" i="2"/>
  <c r="BG306" i="2"/>
  <c r="BE306" i="2"/>
  <c r="T306" i="2"/>
  <c r="R306" i="2"/>
  <c r="P306" i="2"/>
  <c r="BK306" i="2"/>
  <c r="J306" i="2"/>
  <c r="BF306" i="2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BK304" i="2"/>
  <c r="J304" i="2"/>
  <c r="BF304" i="2"/>
  <c r="BI300" i="2"/>
  <c r="BH300" i="2"/>
  <c r="BG300" i="2"/>
  <c r="BE300" i="2"/>
  <c r="T300" i="2"/>
  <c r="T299" i="2" s="1"/>
  <c r="R300" i="2"/>
  <c r="R299" i="2"/>
  <c r="P300" i="2"/>
  <c r="P299" i="2" s="1"/>
  <c r="BK300" i="2"/>
  <c r="BK299" i="2"/>
  <c r="J299" i="2"/>
  <c r="J107" i="2" s="1"/>
  <c r="J300" i="2"/>
  <c r="BF300" i="2" s="1"/>
  <c r="BI298" i="2"/>
  <c r="BH298" i="2"/>
  <c r="BG298" i="2"/>
  <c r="BE298" i="2"/>
  <c r="T298" i="2"/>
  <c r="T296" i="2" s="1"/>
  <c r="R298" i="2"/>
  <c r="P298" i="2"/>
  <c r="BK298" i="2"/>
  <c r="J298" i="2"/>
  <c r="BF298" i="2" s="1"/>
  <c r="BI297" i="2"/>
  <c r="BH297" i="2"/>
  <c r="BG297" i="2"/>
  <c r="BE297" i="2"/>
  <c r="T297" i="2"/>
  <c r="R297" i="2"/>
  <c r="R296" i="2" s="1"/>
  <c r="P297" i="2"/>
  <c r="P296" i="2"/>
  <c r="BK297" i="2"/>
  <c r="BK296" i="2" s="1"/>
  <c r="J296" i="2" s="1"/>
  <c r="J106" i="2" s="1"/>
  <c r="J297" i="2"/>
  <c r="BF297" i="2"/>
  <c r="BI295" i="2"/>
  <c r="BH295" i="2"/>
  <c r="BG295" i="2"/>
  <c r="BE295" i="2"/>
  <c r="T295" i="2"/>
  <c r="R295" i="2"/>
  <c r="P295" i="2"/>
  <c r="P292" i="2" s="1"/>
  <c r="BK295" i="2"/>
  <c r="J295" i="2"/>
  <c r="BF295" i="2"/>
  <c r="BI294" i="2"/>
  <c r="BH294" i="2"/>
  <c r="BG294" i="2"/>
  <c r="BE294" i="2"/>
  <c r="T294" i="2"/>
  <c r="T292" i="2" s="1"/>
  <c r="R294" i="2"/>
  <c r="P294" i="2"/>
  <c r="BK294" i="2"/>
  <c r="J294" i="2"/>
  <c r="BF294" i="2" s="1"/>
  <c r="BI293" i="2"/>
  <c r="BH293" i="2"/>
  <c r="BG293" i="2"/>
  <c r="BE293" i="2"/>
  <c r="T293" i="2"/>
  <c r="R293" i="2"/>
  <c r="R292" i="2" s="1"/>
  <c r="P293" i="2"/>
  <c r="BK293" i="2"/>
  <c r="BK292" i="2" s="1"/>
  <c r="J292" i="2" s="1"/>
  <c r="J105" i="2" s="1"/>
  <c r="J293" i="2"/>
  <c r="BF293" i="2"/>
  <c r="BI291" i="2"/>
  <c r="BH291" i="2"/>
  <c r="BG291" i="2"/>
  <c r="BE291" i="2"/>
  <c r="T291" i="2"/>
  <c r="R291" i="2"/>
  <c r="P291" i="2"/>
  <c r="P288" i="2" s="1"/>
  <c r="BK291" i="2"/>
  <c r="J291" i="2"/>
  <c r="BF291" i="2"/>
  <c r="BI290" i="2"/>
  <c r="BH290" i="2"/>
  <c r="BG290" i="2"/>
  <c r="BE290" i="2"/>
  <c r="T290" i="2"/>
  <c r="T288" i="2" s="1"/>
  <c r="R290" i="2"/>
  <c r="P290" i="2"/>
  <c r="BK290" i="2"/>
  <c r="J290" i="2"/>
  <c r="BF290" i="2" s="1"/>
  <c r="BI289" i="2"/>
  <c r="BH289" i="2"/>
  <c r="BG289" i="2"/>
  <c r="BE289" i="2"/>
  <c r="T289" i="2"/>
  <c r="R289" i="2"/>
  <c r="R288" i="2" s="1"/>
  <c r="P289" i="2"/>
  <c r="BK289" i="2"/>
  <c r="BK288" i="2" s="1"/>
  <c r="J288" i="2" s="1"/>
  <c r="J104" i="2" s="1"/>
  <c r="J289" i="2"/>
  <c r="BF289" i="2"/>
  <c r="BI287" i="2"/>
  <c r="BH287" i="2"/>
  <c r="BG287" i="2"/>
  <c r="BE287" i="2"/>
  <c r="T287" i="2"/>
  <c r="R287" i="2"/>
  <c r="P287" i="2"/>
  <c r="BK287" i="2"/>
  <c r="J287" i="2"/>
  <c r="BF287" i="2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/>
  <c r="BI284" i="2"/>
  <c r="BH284" i="2"/>
  <c r="BG284" i="2"/>
  <c r="BE284" i="2"/>
  <c r="T284" i="2"/>
  <c r="R284" i="2"/>
  <c r="P284" i="2"/>
  <c r="BK284" i="2"/>
  <c r="J284" i="2"/>
  <c r="BF284" i="2" s="1"/>
  <c r="BI280" i="2"/>
  <c r="BH280" i="2"/>
  <c r="BG280" i="2"/>
  <c r="BE280" i="2"/>
  <c r="T280" i="2"/>
  <c r="R280" i="2"/>
  <c r="P280" i="2"/>
  <c r="BK280" i="2"/>
  <c r="J280" i="2"/>
  <c r="BF280" i="2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 s="1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 s="1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/>
  <c r="BI244" i="2"/>
  <c r="BH244" i="2"/>
  <c r="BG244" i="2"/>
  <c r="BE244" i="2"/>
  <c r="T244" i="2"/>
  <c r="R244" i="2"/>
  <c r="P244" i="2"/>
  <c r="BK244" i="2"/>
  <c r="J244" i="2"/>
  <c r="BF244" i="2" s="1"/>
  <c r="BI240" i="2"/>
  <c r="BH240" i="2"/>
  <c r="BG240" i="2"/>
  <c r="BE240" i="2"/>
  <c r="T240" i="2"/>
  <c r="R240" i="2"/>
  <c r="P240" i="2"/>
  <c r="BK240" i="2"/>
  <c r="J240" i="2"/>
  <c r="BF240" i="2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/>
  <c r="BI228" i="2"/>
  <c r="BH228" i="2"/>
  <c r="BG228" i="2"/>
  <c r="BE228" i="2"/>
  <c r="T228" i="2"/>
  <c r="R228" i="2"/>
  <c r="P228" i="2"/>
  <c r="BK228" i="2"/>
  <c r="J228" i="2"/>
  <c r="BF228" i="2" s="1"/>
  <c r="BI224" i="2"/>
  <c r="BH224" i="2"/>
  <c r="BG224" i="2"/>
  <c r="BE224" i="2"/>
  <c r="T224" i="2"/>
  <c r="R224" i="2"/>
  <c r="R223" i="2" s="1"/>
  <c r="P224" i="2"/>
  <c r="BK224" i="2"/>
  <c r="BK223" i="2" s="1"/>
  <c r="J223" i="2" s="1"/>
  <c r="J103" i="2" s="1"/>
  <c r="J224" i="2"/>
  <c r="BF224" i="2"/>
  <c r="BI222" i="2"/>
  <c r="BH222" i="2"/>
  <c r="BG222" i="2"/>
  <c r="BE222" i="2"/>
  <c r="T222" i="2"/>
  <c r="R222" i="2"/>
  <c r="P222" i="2"/>
  <c r="BK222" i="2"/>
  <c r="J222" i="2"/>
  <c r="BF222" i="2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R207" i="2" s="1"/>
  <c r="P208" i="2"/>
  <c r="BK208" i="2"/>
  <c r="BK207" i="2" s="1"/>
  <c r="J207" i="2" s="1"/>
  <c r="J102" i="2" s="1"/>
  <c r="J208" i="2"/>
  <c r="BF208" i="2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R198" i="2"/>
  <c r="P199" i="2"/>
  <c r="P198" i="2" s="1"/>
  <c r="BK199" i="2"/>
  <c r="BK198" i="2"/>
  <c r="J198" i="2"/>
  <c r="J101" i="2" s="1"/>
  <c r="J199" i="2"/>
  <c r="BF199" i="2" s="1"/>
  <c r="BI197" i="2"/>
  <c r="BH197" i="2"/>
  <c r="BG197" i="2"/>
  <c r="BE197" i="2"/>
  <c r="T197" i="2"/>
  <c r="R197" i="2"/>
  <c r="P197" i="2"/>
  <c r="BK197" i="2"/>
  <c r="J197" i="2"/>
  <c r="BF197" i="2" s="1"/>
  <c r="BI195" i="2"/>
  <c r="BH195" i="2"/>
  <c r="BG195" i="2"/>
  <c r="BE195" i="2"/>
  <c r="T195" i="2"/>
  <c r="R195" i="2"/>
  <c r="P195" i="2"/>
  <c r="BK195" i="2"/>
  <c r="J195" i="2"/>
  <c r="BF195" i="2"/>
  <c r="BI193" i="2"/>
  <c r="BH193" i="2"/>
  <c r="BG193" i="2"/>
  <c r="BE193" i="2"/>
  <c r="T193" i="2"/>
  <c r="R193" i="2"/>
  <c r="P193" i="2"/>
  <c r="BK193" i="2"/>
  <c r="J193" i="2"/>
  <c r="BF193" i="2" s="1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R189" i="2"/>
  <c r="R188" i="2" s="1"/>
  <c r="P190" i="2"/>
  <c r="BK190" i="2"/>
  <c r="BK189" i="2" s="1"/>
  <c r="J189" i="2" s="1"/>
  <c r="J190" i="2"/>
  <c r="BF190" i="2"/>
  <c r="J100" i="2"/>
  <c r="BI187" i="2"/>
  <c r="BH187" i="2"/>
  <c r="BG187" i="2"/>
  <c r="BE187" i="2"/>
  <c r="T187" i="2"/>
  <c r="T186" i="2"/>
  <c r="R187" i="2"/>
  <c r="R186" i="2" s="1"/>
  <c r="P187" i="2"/>
  <c r="P186" i="2"/>
  <c r="BK187" i="2"/>
  <c r="BK186" i="2" s="1"/>
  <c r="J186" i="2" s="1"/>
  <c r="J98" i="2" s="1"/>
  <c r="J187" i="2"/>
  <c r="BF187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78" i="2"/>
  <c r="BH178" i="2"/>
  <c r="BG178" i="2"/>
  <c r="BE178" i="2"/>
  <c r="T178" i="2"/>
  <c r="R178" i="2"/>
  <c r="P178" i="2"/>
  <c r="BK178" i="2"/>
  <c r="J178" i="2"/>
  <c r="BF178" i="2"/>
  <c r="BI174" i="2"/>
  <c r="BH174" i="2"/>
  <c r="BG174" i="2"/>
  <c r="BE174" i="2"/>
  <c r="T174" i="2"/>
  <c r="R174" i="2"/>
  <c r="P174" i="2"/>
  <c r="BK174" i="2"/>
  <c r="J174" i="2"/>
  <c r="BF174" i="2" s="1"/>
  <c r="BI170" i="2"/>
  <c r="BH170" i="2"/>
  <c r="BG170" i="2"/>
  <c r="BE170" i="2"/>
  <c r="T170" i="2"/>
  <c r="R170" i="2"/>
  <c r="P170" i="2"/>
  <c r="BK170" i="2"/>
  <c r="J170" i="2"/>
  <c r="BF170" i="2"/>
  <c r="BI167" i="2"/>
  <c r="BH167" i="2"/>
  <c r="BG167" i="2"/>
  <c r="BE167" i="2"/>
  <c r="T167" i="2"/>
  <c r="R167" i="2"/>
  <c r="P167" i="2"/>
  <c r="BK167" i="2"/>
  <c r="J167" i="2"/>
  <c r="BF167" i="2" s="1"/>
  <c r="BI163" i="2"/>
  <c r="BH163" i="2"/>
  <c r="BG163" i="2"/>
  <c r="BE163" i="2"/>
  <c r="T163" i="2"/>
  <c r="T162" i="2"/>
  <c r="R163" i="2"/>
  <c r="R162" i="2" s="1"/>
  <c r="P163" i="2"/>
  <c r="P162" i="2"/>
  <c r="BK163" i="2"/>
  <c r="BK162" i="2" s="1"/>
  <c r="J162" i="2" s="1"/>
  <c r="J97" i="2" s="1"/>
  <c r="J163" i="2"/>
  <c r="BF163" i="2" s="1"/>
  <c r="BI158" i="2"/>
  <c r="BH158" i="2"/>
  <c r="BG158" i="2"/>
  <c r="BE158" i="2"/>
  <c r="T158" i="2"/>
  <c r="R158" i="2"/>
  <c r="P158" i="2"/>
  <c r="BK158" i="2"/>
  <c r="J158" i="2"/>
  <c r="BF158" i="2"/>
  <c r="BI152" i="2"/>
  <c r="BH152" i="2"/>
  <c r="BG152" i="2"/>
  <c r="BE152" i="2"/>
  <c r="T152" i="2"/>
  <c r="R152" i="2"/>
  <c r="P152" i="2"/>
  <c r="BK152" i="2"/>
  <c r="J152" i="2"/>
  <c r="BF152" i="2" s="1"/>
  <c r="BI148" i="2"/>
  <c r="BH148" i="2"/>
  <c r="BG148" i="2"/>
  <c r="BE148" i="2"/>
  <c r="T148" i="2"/>
  <c r="R148" i="2"/>
  <c r="P148" i="2"/>
  <c r="BK148" i="2"/>
  <c r="J148" i="2"/>
  <c r="BF148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6" i="2"/>
  <c r="F35" i="2" s="1"/>
  <c r="BD95" i="1" s="1"/>
  <c r="BD94" i="1" s="1"/>
  <c r="W33" i="1" s="1"/>
  <c r="BH136" i="2"/>
  <c r="BG136" i="2"/>
  <c r="BE136" i="2"/>
  <c r="T136" i="2"/>
  <c r="R136" i="2"/>
  <c r="P136" i="2"/>
  <c r="BK136" i="2"/>
  <c r="J136" i="2"/>
  <c r="BF136" i="2"/>
  <c r="BI133" i="2"/>
  <c r="BH133" i="2"/>
  <c r="F34" i="2" s="1"/>
  <c r="BC95" i="1" s="1"/>
  <c r="BC94" i="1" s="1"/>
  <c r="BG133" i="2"/>
  <c r="F33" i="2"/>
  <c r="BB95" i="1" s="1"/>
  <c r="BE133" i="2"/>
  <c r="F31" i="2" s="1"/>
  <c r="AZ95" i="1" s="1"/>
  <c r="AZ94" i="1" s="1"/>
  <c r="T133" i="2"/>
  <c r="T132" i="2" s="1"/>
  <c r="T131" i="2" s="1"/>
  <c r="R133" i="2"/>
  <c r="R132" i="2"/>
  <c r="R131" i="2" s="1"/>
  <c r="R130" i="2" s="1"/>
  <c r="P133" i="2"/>
  <c r="P132" i="2"/>
  <c r="P131" i="2" s="1"/>
  <c r="BK133" i="2"/>
  <c r="J133" i="2"/>
  <c r="BF133" i="2"/>
  <c r="F124" i="2"/>
  <c r="E122" i="2"/>
  <c r="F87" i="2"/>
  <c r="E85" i="2"/>
  <c r="J22" i="2"/>
  <c r="E22" i="2"/>
  <c r="J127" i="2" s="1"/>
  <c r="J90" i="2"/>
  <c r="J21" i="2"/>
  <c r="J19" i="2"/>
  <c r="E19" i="2"/>
  <c r="J126" i="2"/>
  <c r="J89" i="2"/>
  <c r="J18" i="2"/>
  <c r="J16" i="2"/>
  <c r="E16" i="2"/>
  <c r="F127" i="2"/>
  <c r="F90" i="2"/>
  <c r="J15" i="2"/>
  <c r="J13" i="2"/>
  <c r="E13" i="2"/>
  <c r="F89" i="2" s="1"/>
  <c r="F126" i="2"/>
  <c r="J12" i="2"/>
  <c r="J87" i="2"/>
  <c r="J124" i="2"/>
  <c r="BB94" i="1"/>
  <c r="AX94" i="1" s="1"/>
  <c r="W31" i="1"/>
  <c r="AS94" i="1"/>
  <c r="L90" i="1"/>
  <c r="AM90" i="1"/>
  <c r="AM89" i="1"/>
  <c r="L89" i="1"/>
  <c r="AM87" i="1"/>
  <c r="L87" i="1"/>
  <c r="L85" i="1"/>
  <c r="L84" i="1"/>
  <c r="F32" i="2" l="1"/>
  <c r="BA95" i="1" s="1"/>
  <c r="BA94" i="1" s="1"/>
  <c r="J32" i="2"/>
  <c r="AW95" i="1" s="1"/>
  <c r="W29" i="1"/>
  <c r="AV94" i="1"/>
  <c r="W32" i="1"/>
  <c r="AY94" i="1"/>
  <c r="BK132" i="2"/>
  <c r="J31" i="2"/>
  <c r="AV95" i="1" s="1"/>
  <c r="AT95" i="1" s="1"/>
  <c r="BK188" i="2"/>
  <c r="J188" i="2" s="1"/>
  <c r="J99" i="2" s="1"/>
  <c r="T198" i="2"/>
  <c r="T223" i="2"/>
  <c r="P223" i="2"/>
  <c r="T189" i="2"/>
  <c r="T188" i="2" s="1"/>
  <c r="T130" i="2" s="1"/>
  <c r="P189" i="2"/>
  <c r="T207" i="2"/>
  <c r="P207" i="2"/>
  <c r="BK131" i="2" l="1"/>
  <c r="J132" i="2"/>
  <c r="J96" i="2" s="1"/>
  <c r="AK29" i="1"/>
  <c r="P188" i="2"/>
  <c r="P130" i="2" s="1"/>
  <c r="AU95" i="1" s="1"/>
  <c r="AU94" i="1" s="1"/>
  <c r="W30" i="1"/>
  <c r="AW94" i="1"/>
  <c r="AK30" i="1" s="1"/>
  <c r="AT94" i="1" l="1"/>
  <c r="BK130" i="2"/>
  <c r="J130" i="2" s="1"/>
  <c r="J131" i="2"/>
  <c r="J95" i="2" s="1"/>
  <c r="J94" i="2" l="1"/>
  <c r="J28" i="2"/>
  <c r="AG95" i="1" l="1"/>
  <c r="J37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<sst xmlns="http://schemas.openxmlformats.org/spreadsheetml/2006/main" count="2841" uniqueCount="617">
  <si>
    <t>Export Komplet</t>
  </si>
  <si>
    <t/>
  </si>
  <si>
    <t>2.0</t>
  </si>
  <si>
    <t>False</t>
  </si>
  <si>
    <t>{3953919a-3a83-4397-b600-d0caf84f7638}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</si>
  <si>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</si>
  <si>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</si>
  <si>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</si>
  <si>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</si>
  <si>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</si>
  <si>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</si>
  <si>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</si>
  <si>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SK042/2018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</si>
  <si>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</si>
  <si>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</si>
  <si>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hygienických zariadení v ZŠ s MŠ Zlaté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</si>
  <si>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</si>
  <si>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</si>
  <si>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</si>
  <si>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</si>
  <si>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</si>
  <si>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</si>
  <si>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</si>
  <si>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</si>
  <si>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</si>
  <si>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</si>
  <si>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</si>
  <si>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</si>
  <si>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</si>
  <si>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</si>
  <si>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</si>
  <si>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</si>
  <si>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</si>
  <si>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</si>
  <si>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</si>
  <si>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</si>
  <si>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</si>
  <si>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</si>
  <si>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</si>
  <si>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</si>
  <si>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</si>
  <si>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</si>
  <si>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</si>
  <si>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</si>
  <si>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</si>
  <si>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</si>
  <si>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</si>
  <si>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</si>
  <si>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</si>
  <si>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</si>
  <si>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</si>
  <si>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</si>
  <si>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</si>
  <si>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</si>
  <si>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</si>
  <si>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</si>
  <si>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</si>
  <si>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</si>
  <si>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</si>
  <si>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</si>
  <si>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</si>
  <si>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</si>
  <si>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</si>
  <si>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</si>
  <si>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</si>
  <si>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</si>
  <si>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</si>
  <si>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</si>
  <si>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</si>
  <si>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</si>
  <si>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</si>
  <si>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</si>
  <si>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</si>
  <si>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</si>
  <si>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</si>
  <si>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</si>
  <si>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</si>
  <si>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</si>
  <si>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</si>
  <si>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</si>
  <si>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</si>
  <si>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</si>
  <si>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</si>
  <si>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</si>
  <si>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</si>
  <si>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</si>
  <si>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</si>
  <si>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</si>
  <si>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</si>
  <si>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</si>
  <si>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</si>
  <si>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</si>
  <si>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</si>
  <si>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732 - Ústredné kúrenie - strojovne</t>
  </si>
  <si>
    <t xml:space="preserve">    734 - Ústredné kúrenie - armatúry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</si>
  <si>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</si>
  <si>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</si>
  <si>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</si>
  <si>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</si>
  <si>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</si>
  <si>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</si>
  <si>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</si>
  <si>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</si>
  <si>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</si>
  <si>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</si>
  <si>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</si>
  <si>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</si>
  <si>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</si>
  <si>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</si>
  <si>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</si>
  <si>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</si>
  <si>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</si>
  <si>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</si>
  <si>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</si>
  <si>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</si>
  <si>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</si>
  <si>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</si>
  <si>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</si>
  <si>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</si>
  <si>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</si>
  <si>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611460122</t>
  </si>
  <si>
    <t>Príprava vnútorného podkladu stropov penetráciou hĺbkovou</t>
  </si>
  <si>
    <t>m2</t>
  </si>
  <si>
    <t>CS CENEKON 2018 02</t>
  </si>
  <si>
    <t>4</t>
  </si>
  <si>
    <t>2</t>
  </si>
  <si>
    <t>851702519</t>
  </si>
  <si>
    <t>VV</t>
  </si>
  <si>
    <t>"2.NP" 17,31</t>
  </si>
  <si>
    <t>Súčet</t>
  </si>
  <si>
    <t>611460252</t>
  </si>
  <si>
    <t>Vnútorná omietka stropov vápennocementová štuková (jemná), hr. 4 mm</t>
  </si>
  <si>
    <t>-622988438</t>
  </si>
  <si>
    <t>3</t>
  </si>
  <si>
    <t>612403399</t>
  </si>
  <si>
    <t>Hrubá výplň rýh na stenách akoukoľvek maltou, akejkoľvek šírky ryhy</t>
  </si>
  <si>
    <t>466176007</t>
  </si>
  <si>
    <t>612460122</t>
  </si>
  <si>
    <t>Príprava vnútorného podkladu stien penetráciou hĺbkovou</t>
  </si>
  <si>
    <t>1440694512</t>
  </si>
  <si>
    <t>"1.NP" 20,31+20,13+3,99</t>
  </si>
  <si>
    <t>"2.NP" 17,55+24</t>
  </si>
  <si>
    <t>"1.NP" 22,262-0,9+7,298+21,93-0,3+3,19+8,54</t>
  </si>
  <si>
    <t>"2.NP" 23,698+3,094+1,904+4,508-1,8+10,54+21,5-0,3+7,285</t>
  </si>
  <si>
    <t>"1NP" -15,28</t>
  </si>
  <si>
    <t>"2.NP" -17,31</t>
  </si>
  <si>
    <t>5</t>
  </si>
  <si>
    <t>612460242</t>
  </si>
  <si>
    <t>Vnútorná omietka stien vápennocementová jadrová (hrubá), hr. 15 mm</t>
  </si>
  <si>
    <t>1863838725</t>
  </si>
  <si>
    <t>612460252</t>
  </si>
  <si>
    <t>Vnútorná omietka stien vápennocementová štuková (jemná), hr. 4 mm</t>
  </si>
  <si>
    <t>756792026</t>
  </si>
  <si>
    <t>7</t>
  </si>
  <si>
    <t>632451411</t>
  </si>
  <si>
    <t>Doplnenie cementového poteru s plochou jednotlivo (s dodaním hmôt) do 4 m2 a hr. do 10 mm</t>
  </si>
  <si>
    <t>2053415734</t>
  </si>
  <si>
    <t>"1.NP" 15,28</t>
  </si>
  <si>
    <t>9</t>
  </si>
  <si>
    <t>Ostatné konštrukcie a práce-búranie</t>
  </si>
  <si>
    <t>8</t>
  </si>
  <si>
    <t>941955002</t>
  </si>
  <si>
    <t>Lešenie ľahké pracovné pomocné s výškou lešeňovej podlahy nad 1,20 do 1,90 m</t>
  </si>
  <si>
    <t>-1006899720</t>
  </si>
  <si>
    <t>962031132</t>
  </si>
  <si>
    <t>Búranie priečok alebo vybúranie otvorov plochy nad 4 m2 z tehál pálených, plných alebo dutých hr. do 150 mm,  -0,19600t</t>
  </si>
  <si>
    <t>2112636030</t>
  </si>
  <si>
    <t>"2.NP" 2,25</t>
  </si>
  <si>
    <t>10</t>
  </si>
  <si>
    <t>965081712</t>
  </si>
  <si>
    <t>Búranie dlažieb, bez podklad. lôžka z xylolit., alebo keramických dlaždíc hr. do 10 mm,  -0,02000t</t>
  </si>
  <si>
    <t>829172990</t>
  </si>
  <si>
    <t>"1NP" 15,28</t>
  </si>
  <si>
    <t>11</t>
  </si>
  <si>
    <t>968061125</t>
  </si>
  <si>
    <t>Vyvesenie dreveného dverného krídla do suti plochy do 2 m2, -0,02400t</t>
  </si>
  <si>
    <t>ks</t>
  </si>
  <si>
    <t>608157187</t>
  </si>
  <si>
    <t>"1.NP" 5</t>
  </si>
  <si>
    <t>"2.NP" 6</t>
  </si>
  <si>
    <t>12</t>
  </si>
  <si>
    <t>968072455</t>
  </si>
  <si>
    <t>Vybúranie kovových dverových zárubní plochy do 2 m2,  -0,07600t</t>
  </si>
  <si>
    <t>1620198452</t>
  </si>
  <si>
    <t>"2.NP" 1*0,7*2,02</t>
  </si>
  <si>
    <t>13</t>
  </si>
  <si>
    <t>974031153</t>
  </si>
  <si>
    <t>Vysekávanie rýh v akomkoľvek murive tehlovom na akúkoľvek maltu do hĺbky 100 mm a š. do 100 mm,  -0,01800t</t>
  </si>
  <si>
    <t>m</t>
  </si>
  <si>
    <t>-880271554</t>
  </si>
  <si>
    <t>14</t>
  </si>
  <si>
    <t>978059531</t>
  </si>
  <si>
    <t>Odsekanie a odobratie obkladov stien z obkladačiek vnútorných vrátane podkladovej omietky nad 2 m2,  -0,06800t</t>
  </si>
  <si>
    <t>588986507</t>
  </si>
  <si>
    <t>99</t>
  </si>
  <si>
    <t>Presun hmôt HSV</t>
  </si>
  <si>
    <t>15</t>
  </si>
  <si>
    <t>999281111</t>
  </si>
  <si>
    <t>Presun hmôt pre opravy a údržbu objektov vrátane vonkajších plášťov výšky do 25 m</t>
  </si>
  <si>
    <t>t</t>
  </si>
  <si>
    <t>1564463568</t>
  </si>
  <si>
    <t>PSV</t>
  </si>
  <si>
    <t>Práce a dodávky PSV</t>
  </si>
  <si>
    <t>713</t>
  </si>
  <si>
    <t>Izolácie tepelné</t>
  </si>
  <si>
    <t>16</t>
  </si>
  <si>
    <t>713482111</t>
  </si>
  <si>
    <t>Montáž trubíc z PE, hr.do 10 mm,vnút.priemer do 38 mm</t>
  </si>
  <si>
    <t>-1960113526</t>
  </si>
  <si>
    <t>17</t>
  </si>
  <si>
    <t>M</t>
  </si>
  <si>
    <t>283310001300</t>
  </si>
  <si>
    <t>Izolačná PE trubica TUBOLIT DG 22x9 mm (d potrubia x hr. izolácie), nadrezaná, AZ FLEX</t>
  </si>
  <si>
    <t>32</t>
  </si>
  <si>
    <t>-204412431</t>
  </si>
  <si>
    <t>24*1,02 'Přepočítané koeficientom množstva</t>
  </si>
  <si>
    <t>18</t>
  </si>
  <si>
    <t>283310001500</t>
  </si>
  <si>
    <t>Izolačná PE trubica TUBOLIT DG 28x9 mm (d potrubia x hr. izolácie), nadrezaná, AZ FLEX</t>
  </si>
  <si>
    <t>817657874</t>
  </si>
  <si>
    <t>20*1,02 'Přepočítané koeficientom množstva</t>
  </si>
  <si>
    <t>19</t>
  </si>
  <si>
    <t>283310001600</t>
  </si>
  <si>
    <t>Izolačná PE trubica TUBOLIT DG 35x9 mm (d potrubia x hr. izolácie), nadrezaná, AZ FLEX</t>
  </si>
  <si>
    <t>-461122927</t>
  </si>
  <si>
    <t>6*1,02 'Přepočítané koeficientom množstva</t>
  </si>
  <si>
    <t>998713101</t>
  </si>
  <si>
    <t>Presun hmôt pre izolácie tepelné v objektoch výšky do 6 m</t>
  </si>
  <si>
    <t>-1130038807</t>
  </si>
  <si>
    <t>721</t>
  </si>
  <si>
    <t>Zdravotechnika - vnútorná kanalizácia</t>
  </si>
  <si>
    <t>21</t>
  </si>
  <si>
    <t>721140802</t>
  </si>
  <si>
    <t>Demontáž potrubia z liatinových rúr odpadového alebo dažďového do DN 100,  -0,01492t</t>
  </si>
  <si>
    <t>885136330</t>
  </si>
  <si>
    <t>22</t>
  </si>
  <si>
    <t>721171109</t>
  </si>
  <si>
    <t>Potrubie z PVC - U odpadové ležaté hrdlové D 110x2, 2</t>
  </si>
  <si>
    <t>-852111841</t>
  </si>
  <si>
    <t>23</t>
  </si>
  <si>
    <t>721171803</t>
  </si>
  <si>
    <t>Demontáž potrubia z novodurových rúr odpadového alebo pripojovacieho do D75,  -0,00210 t</t>
  </si>
  <si>
    <t>1542939907</t>
  </si>
  <si>
    <t>24</t>
  </si>
  <si>
    <t>721171808</t>
  </si>
  <si>
    <t>Demontáž potrubia z novodurových rúr odpadového alebo pripojovacieho nad 75 do D114,  -0,00198 t</t>
  </si>
  <si>
    <t>-855526453</t>
  </si>
  <si>
    <t>25</t>
  </si>
  <si>
    <t>721172109</t>
  </si>
  <si>
    <t>Potrubie z PVC - U odpadové zvislé hrdlové D 110x2, 2</t>
  </si>
  <si>
    <t>-1765969300</t>
  </si>
  <si>
    <t>26</t>
  </si>
  <si>
    <t>721173204</t>
  </si>
  <si>
    <t>Potrubie z PVC - U odpadné pripájacie D 40x1, 8</t>
  </si>
  <si>
    <t>557834147</t>
  </si>
  <si>
    <t>27</t>
  </si>
  <si>
    <t>721290111</t>
  </si>
  <si>
    <t>Ostatné - skúška tesnosti kanalizácie v objektoch vodou do DN 125</t>
  </si>
  <si>
    <t>852826854</t>
  </si>
  <si>
    <t>28</t>
  </si>
  <si>
    <t>998721101</t>
  </si>
  <si>
    <t>Presun hmôt pre vnútornú kanalizáciu v objektoch výšky do 6 m</t>
  </si>
  <si>
    <t>1944184248</t>
  </si>
  <si>
    <t>722</t>
  </si>
  <si>
    <t>Zdravotechnika - vnútorný vodovod</t>
  </si>
  <si>
    <t>29</t>
  </si>
  <si>
    <t>722130802</t>
  </si>
  <si>
    <t>Demontáž potrubia z oceľových rúrok závitových nad 25 do DN 40,  -0,00497t</t>
  </si>
  <si>
    <t>-876540916</t>
  </si>
  <si>
    <t>30</t>
  </si>
  <si>
    <t>722172121</t>
  </si>
  <si>
    <t>Potrubie z plastických rúr PP-R D20/3.4 - PN20, polyfúznym zváraním</t>
  </si>
  <si>
    <t>2132299988</t>
  </si>
  <si>
    <t>31</t>
  </si>
  <si>
    <t>722172122</t>
  </si>
  <si>
    <t>Potrubie z plastických rúr PP-R D25/4.2 - PN20, polyfúznym zváraním</t>
  </si>
  <si>
    <t>1422717073</t>
  </si>
  <si>
    <t>722172123</t>
  </si>
  <si>
    <t>Potrubie z plastických rúr PP-R D32/5.4 - PN20, polyfúznym zváraním</t>
  </si>
  <si>
    <t>274060400</t>
  </si>
  <si>
    <t>33</t>
  </si>
  <si>
    <t>722181812</t>
  </si>
  <si>
    <t>Demontáž plstených pásov z rúr do D50,  -0,00023t</t>
  </si>
  <si>
    <t>50214931</t>
  </si>
  <si>
    <t>34</t>
  </si>
  <si>
    <t>722220111</t>
  </si>
  <si>
    <t>Montáž armatúry závitovej s jedným závitom, nástenka pre výtokový ventil G 1/2</t>
  </si>
  <si>
    <t>1976404086</t>
  </si>
  <si>
    <t>35</t>
  </si>
  <si>
    <t>722220121</t>
  </si>
  <si>
    <t>Montáž armatúry závitovej s jedným závitom, nástenka pre batériu G 1/2</t>
  </si>
  <si>
    <t>pár</t>
  </si>
  <si>
    <t>1471393920</t>
  </si>
  <si>
    <t>36</t>
  </si>
  <si>
    <t>722220861</t>
  </si>
  <si>
    <t>Demontáž armatúry závitovej s dvomi závitmi do G 3/4,  -0,00053t</t>
  </si>
  <si>
    <t>-578611423</t>
  </si>
  <si>
    <t>37</t>
  </si>
  <si>
    <t>722220862</t>
  </si>
  <si>
    <t>Demontáž armatúry závitovej s dvomi závitmi nad 3/4 do G 5/4,  -0,00123t</t>
  </si>
  <si>
    <t>1516633564</t>
  </si>
  <si>
    <t>38</t>
  </si>
  <si>
    <t>722221020</t>
  </si>
  <si>
    <t>Montáž guľového kohúta závitového priameho pre vodu G 1</t>
  </si>
  <si>
    <t>1097144074</t>
  </si>
  <si>
    <t>39</t>
  </si>
  <si>
    <t>551110013900</t>
  </si>
  <si>
    <t xml:space="preserve">Guľový uzáver pre vodu Perfecta, 1" FF, páčka, niklovaná mosadz, </t>
  </si>
  <si>
    <t>-855980717</t>
  </si>
  <si>
    <t>40</t>
  </si>
  <si>
    <t>722221170</t>
  </si>
  <si>
    <t>Montáž poistného ventilu závitového pre vodu G 1/2</t>
  </si>
  <si>
    <t>945981999</t>
  </si>
  <si>
    <t>41</t>
  </si>
  <si>
    <t>551210021500</t>
  </si>
  <si>
    <t xml:space="preserve">Ventil poistný, 1/2”x6 bar, armatúry pre uzavreté systémy </t>
  </si>
  <si>
    <t>-1010754527</t>
  </si>
  <si>
    <t>42</t>
  </si>
  <si>
    <t>722290226</t>
  </si>
  <si>
    <t>Tlaková skúška vodovodného potrubia závitového do DN 50</t>
  </si>
  <si>
    <t>-841069616</t>
  </si>
  <si>
    <t>43</t>
  </si>
  <si>
    <t>998722101</t>
  </si>
  <si>
    <t>Presun hmôt pre vnútorný vodovod v objektoch výšky do 6 m</t>
  </si>
  <si>
    <t>-1572639056</t>
  </si>
  <si>
    <t>725</t>
  </si>
  <si>
    <t>Zdravotechnika - zariaďovacie predmety</t>
  </si>
  <si>
    <t>44</t>
  </si>
  <si>
    <t>725110811</t>
  </si>
  <si>
    <t>Demontáž záchoda splachovacieho s nádržou alebo s tlakovým splachovačom,  -0,01933t</t>
  </si>
  <si>
    <t>súb.</t>
  </si>
  <si>
    <t>-1133990355</t>
  </si>
  <si>
    <t>"1.NP" 3</t>
  </si>
  <si>
    <t>"2.NP" 4</t>
  </si>
  <si>
    <t>45</t>
  </si>
  <si>
    <t>725119307</t>
  </si>
  <si>
    <t xml:space="preserve">Montáž záchodovej misy kombinovanej </t>
  </si>
  <si>
    <t>1322667311</t>
  </si>
  <si>
    <t>"2.NP" 5</t>
  </si>
  <si>
    <t>46</t>
  </si>
  <si>
    <t>642340001100</t>
  </si>
  <si>
    <t xml:space="preserve">Kombinované WC keramické </t>
  </si>
  <si>
    <t>1146955389</t>
  </si>
  <si>
    <t>47</t>
  </si>
  <si>
    <t>725129201</t>
  </si>
  <si>
    <t>Montáž pisoáru keramického bez splachovacej nádrže</t>
  </si>
  <si>
    <t>1256780138</t>
  </si>
  <si>
    <t>"1.NP" 2</t>
  </si>
  <si>
    <t>48</t>
  </si>
  <si>
    <t>642510000500</t>
  </si>
  <si>
    <t>Pisoár  keramika</t>
  </si>
  <si>
    <t>-323448914</t>
  </si>
  <si>
    <t>49</t>
  </si>
  <si>
    <t>725130811</t>
  </si>
  <si>
    <t>Demontáž pisoárového státia 1 dielnych,  -0,03968t</t>
  </si>
  <si>
    <t>-1807036729</t>
  </si>
  <si>
    <t>50</t>
  </si>
  <si>
    <t>725210821</t>
  </si>
  <si>
    <t>Demontáž umývadiel alebo umývadielok bez výtokovej armatúry,  -0,01946t</t>
  </si>
  <si>
    <t>610814942</t>
  </si>
  <si>
    <t>51</t>
  </si>
  <si>
    <t>725219401</t>
  </si>
  <si>
    <t>Montáž umývadla na skrutky do muriva, bez výtokovej armatúry</t>
  </si>
  <si>
    <t>-1822077162</t>
  </si>
  <si>
    <t>52</t>
  </si>
  <si>
    <t>642110006000</t>
  </si>
  <si>
    <t>Umývadlo keramické 50, rozmer 400x500x190 mm</t>
  </si>
  <si>
    <t>-183165920</t>
  </si>
  <si>
    <t>53</t>
  </si>
  <si>
    <t>725291112</t>
  </si>
  <si>
    <t>Montáž doplnkov zariadení kúpeľní a záchodov, toaletná doska</t>
  </si>
  <si>
    <t>1141313293</t>
  </si>
  <si>
    <t>54</t>
  </si>
  <si>
    <t>554330000101</t>
  </si>
  <si>
    <t>Záchodové sedadlo s poklopom, duroplast s antibakteriálnou úpravou, biela,</t>
  </si>
  <si>
    <t>-1999195969</t>
  </si>
  <si>
    <t>55</t>
  </si>
  <si>
    <t>725514801</t>
  </si>
  <si>
    <t>Demontáž  prietokového ohrievača do 5 l.min-1,  -0,01400t</t>
  </si>
  <si>
    <t>1451372618</t>
  </si>
  <si>
    <t>56</t>
  </si>
  <si>
    <t>725530823</t>
  </si>
  <si>
    <t>Demontáž elektrického zásobníkového ohrievača vody tlakového od 50 l do 200 l,  -0,15500t</t>
  </si>
  <si>
    <t>-2120305141</t>
  </si>
  <si>
    <t>57</t>
  </si>
  <si>
    <t>725530921</t>
  </si>
  <si>
    <t>Oprava elektrického zásobníka, spätná montáž zásobníka tlakového do 80 l</t>
  </si>
  <si>
    <t>-767029925</t>
  </si>
  <si>
    <t>58</t>
  </si>
  <si>
    <t>725819201</t>
  </si>
  <si>
    <t>Montáž ventilu nástenného G 1/2</t>
  </si>
  <si>
    <t>630137571</t>
  </si>
  <si>
    <t>59</t>
  </si>
  <si>
    <t>551410000501</t>
  </si>
  <si>
    <t>Tlačný ventil pre pisoár</t>
  </si>
  <si>
    <t>-147999603</t>
  </si>
  <si>
    <t>60</t>
  </si>
  <si>
    <t>725819401</t>
  </si>
  <si>
    <t>Montáž ventilu rohového  G 1/2</t>
  </si>
  <si>
    <t>-1337252668</t>
  </si>
  <si>
    <t>"1.NP" 9</t>
  </si>
  <si>
    <t>"2.NP" 9</t>
  </si>
  <si>
    <t>61</t>
  </si>
  <si>
    <t>551110020100</t>
  </si>
  <si>
    <t>Guľový ventil rohový, 1/2" - 3/8", s filtrom, chrómovaná mosadz</t>
  </si>
  <si>
    <t>-553280459</t>
  </si>
  <si>
    <t>62</t>
  </si>
  <si>
    <t>725820810</t>
  </si>
  <si>
    <t>Demontáž batérie drezovej, umývadlovej nástennej,  -0,0026t</t>
  </si>
  <si>
    <t>-1364995063</t>
  </si>
  <si>
    <t>63</t>
  </si>
  <si>
    <t>725829201</t>
  </si>
  <si>
    <t>Montáž batérie umývadlovej a drezovej nástennej pákovej, alebo klasickej</t>
  </si>
  <si>
    <t>-222423020</t>
  </si>
  <si>
    <t>64</t>
  </si>
  <si>
    <t>551450003500</t>
  </si>
  <si>
    <t>Batéria umývadlová nástenná páková na studenú vodu</t>
  </si>
  <si>
    <t>-1959385172</t>
  </si>
  <si>
    <t>65</t>
  </si>
  <si>
    <t>725829601</t>
  </si>
  <si>
    <t>Montáž batérií umývadlových stojankových pákových alebo klasických</t>
  </si>
  <si>
    <t>-116906450</t>
  </si>
  <si>
    <t>"2.NP" 2</t>
  </si>
  <si>
    <t>66</t>
  </si>
  <si>
    <t>551450003901</t>
  </si>
  <si>
    <t>Batéria umývadlová stojanková páková chróm</t>
  </si>
  <si>
    <t>78627314</t>
  </si>
  <si>
    <t>67</t>
  </si>
  <si>
    <t>725840870</t>
  </si>
  <si>
    <t>Demontáž batérie vaňovej, sprchovej nástennej,  -0,00225t</t>
  </si>
  <si>
    <t>86292269</t>
  </si>
  <si>
    <t>68</t>
  </si>
  <si>
    <t>725849201</t>
  </si>
  <si>
    <t>Montáž batérie sprchovej nástennej pákovej, klasickej</t>
  </si>
  <si>
    <t>-41679183</t>
  </si>
  <si>
    <t>69</t>
  </si>
  <si>
    <t>551450002300</t>
  </si>
  <si>
    <t>Batéria sprchová nástenná páková Dino, rozteč 100 mm, bez sprchovej súpravy, chróm, JIKA</t>
  </si>
  <si>
    <t>-340476630</t>
  </si>
  <si>
    <t>70</t>
  </si>
  <si>
    <t>552260002200</t>
  </si>
  <si>
    <t>Sprchová sada (ručná sprcha, 1 funkcia, , sprchová hadica 1,7 m)</t>
  </si>
  <si>
    <t>-260935592</t>
  </si>
  <si>
    <t>71</t>
  </si>
  <si>
    <t>725860820</t>
  </si>
  <si>
    <t>Demontáž jednoduchej  zápachovej uzávierky pre zariaďovacie predmety, umývadlá, drezy, práčky  -0,00085t</t>
  </si>
  <si>
    <t>2110680411</t>
  </si>
  <si>
    <t>"1.NP"6</t>
  </si>
  <si>
    <t>72</t>
  </si>
  <si>
    <t>725869301</t>
  </si>
  <si>
    <t>Montáž zápachovej uzávierky pre zariaďovacie predmety, umývadlová do D 40</t>
  </si>
  <si>
    <t>-204028451</t>
  </si>
  <si>
    <t>"1.NP" 6</t>
  </si>
  <si>
    <t>73</t>
  </si>
  <si>
    <t>551620008500</t>
  </si>
  <si>
    <t>Zápachová uzávierka pre umývadlá, DN 40x 5/4", s výškovou nastaviteľnou rúrkou a závitom, čistiacim kusom a rozetou, otočný odtok, PP</t>
  </si>
  <si>
    <t>505036795</t>
  </si>
  <si>
    <t>74</t>
  </si>
  <si>
    <t>725869370</t>
  </si>
  <si>
    <t>Montáž zápachovej uzávierky pre zariaďovacie predmety, pisoárovej do D 40</t>
  </si>
  <si>
    <t>979922589</t>
  </si>
  <si>
    <t>75</t>
  </si>
  <si>
    <t>551620010800</t>
  </si>
  <si>
    <t>Zápachová uzávierka - sifón pre pisoáre , DN 40, (0,7 l/s), pripojovacia manžeta a krycia ružica odtoku, zvislý odtok, biela, PE</t>
  </si>
  <si>
    <t>-1689048604</t>
  </si>
  <si>
    <t>76</t>
  </si>
  <si>
    <t>998725101</t>
  </si>
  <si>
    <t>Presun hmôt pre zariaďovacie predmety v objektoch výšky do 6 m</t>
  </si>
  <si>
    <t>-1616812896</t>
  </si>
  <si>
    <t>732</t>
  </si>
  <si>
    <t>Ústredné kúrenie - strojovne</t>
  </si>
  <si>
    <t>77</t>
  </si>
  <si>
    <t>732331027</t>
  </si>
  <si>
    <t>Montáž expanznej nádoby tlak 6 barov s membránou 8 l</t>
  </si>
  <si>
    <t>440927472</t>
  </si>
  <si>
    <t>78</t>
  </si>
  <si>
    <t>484620000100</t>
  </si>
  <si>
    <t>Nádoba expanzná typ Refix DD s vakom 8 l, D 206 mm, v 345 mm, pripojenie G 3/4", 10 bar, biela, REFLEX</t>
  </si>
  <si>
    <t>-2065961587</t>
  </si>
  <si>
    <t>79</t>
  </si>
  <si>
    <t>998732101</t>
  </si>
  <si>
    <t>Presun hmôt pre strojovne v objektoch výšky do 6 m</t>
  </si>
  <si>
    <t>-992219333</t>
  </si>
  <si>
    <t>734</t>
  </si>
  <si>
    <t>Ústredné kúrenie - armatúry</t>
  </si>
  <si>
    <t>80</t>
  </si>
  <si>
    <t>734296120</t>
  </si>
  <si>
    <t>Montáž zmiešavacej armatúry trojcestnej DN 25 s ručným ovládaním</t>
  </si>
  <si>
    <t>-1862003268</t>
  </si>
  <si>
    <t>81</t>
  </si>
  <si>
    <t>551210034400</t>
  </si>
  <si>
    <t>Ventil termostatický zmiešavací pre TV, 1" F, + 30-48 °C, PN 10 proti obareniu</t>
  </si>
  <si>
    <t>-814200290</t>
  </si>
  <si>
    <t>82</t>
  </si>
  <si>
    <t>998734201</t>
  </si>
  <si>
    <t>Presun hmôt pre armatúry v objektoch výšky do 6 m</t>
  </si>
  <si>
    <t>%</t>
  </si>
  <si>
    <t>2014636352</t>
  </si>
  <si>
    <t>763</t>
  </si>
  <si>
    <t>Konštrukcie - drevostavby</t>
  </si>
  <si>
    <t>83</t>
  </si>
  <si>
    <t>763138212</t>
  </si>
  <si>
    <t>Podhľad SDK Rigips RBI 12.5 mm závesný, jednoúrovňová oceľová podkonštrukcia CD</t>
  </si>
  <si>
    <t>1186408828</t>
  </si>
  <si>
    <t>84</t>
  </si>
  <si>
    <t>998763301</t>
  </si>
  <si>
    <t>Presun hmôt pre sádrokartónové konštrukcie v objektoch výšky do 7 m</t>
  </si>
  <si>
    <t>-1627466715</t>
  </si>
  <si>
    <t>766</t>
  </si>
  <si>
    <t>Konštrukcie stolárske</t>
  </si>
  <si>
    <t>85</t>
  </si>
  <si>
    <t>766662112</t>
  </si>
  <si>
    <t>Montáž dverového krídla otočného jednokrídlového poldrážkového, do existujúcej zárubne, vrátane kovania</t>
  </si>
  <si>
    <t>1609575145</t>
  </si>
  <si>
    <t>86</t>
  </si>
  <si>
    <t>549150000600</t>
  </si>
  <si>
    <t>Kľučka dverová 2x, 2x rozeta BB, FAB, nehrdzavejúca oceľ, povrch nerez brúsený, SAPELI</t>
  </si>
  <si>
    <t>715835224</t>
  </si>
  <si>
    <t>87</t>
  </si>
  <si>
    <t>611610000400</t>
  </si>
  <si>
    <t>Dvere vnútorné jednokrídlové, šírka 600-900 mm, výplň papierová voština, povrch fólia M10, plné, SAPELI</t>
  </si>
  <si>
    <t>1680485871</t>
  </si>
  <si>
    <t>88</t>
  </si>
  <si>
    <t>998766101</t>
  </si>
  <si>
    <t>Presun hmot pre konštrukcie stolárske v objektoch výšky do 6 m</t>
  </si>
  <si>
    <t>-1559432262</t>
  </si>
  <si>
    <t>767</t>
  </si>
  <si>
    <t>Konštrukcie doplnkové kovové</t>
  </si>
  <si>
    <t>89</t>
  </si>
  <si>
    <t>767133211</t>
  </si>
  <si>
    <t>Montáž stien a priečok zástien jednoduchých</t>
  </si>
  <si>
    <t>-1722751278</t>
  </si>
  <si>
    <t>"2.NP chlapčenské WC" 6,2</t>
  </si>
  <si>
    <t>90</t>
  </si>
  <si>
    <t>615180000501</t>
  </si>
  <si>
    <t>WC kabína klasik pre 2 WC komplet</t>
  </si>
  <si>
    <t>1423386279</t>
  </si>
  <si>
    <t>91</t>
  </si>
  <si>
    <t>998767101</t>
  </si>
  <si>
    <t>Presun hmôt pre kovové stavebné doplnkové konštrukcie v objektoch výšky do 6 m</t>
  </si>
  <si>
    <t>108153825</t>
  </si>
  <si>
    <t>771</t>
  </si>
  <si>
    <t>Podlahy z dlaždíc</t>
  </si>
  <si>
    <t>92</t>
  </si>
  <si>
    <t>771575109</t>
  </si>
  <si>
    <t xml:space="preserve">Montáž podláh z dlaždíc keramických do tmelu </t>
  </si>
  <si>
    <t>-1323644563</t>
  </si>
  <si>
    <t>93</t>
  </si>
  <si>
    <t>597740001600</t>
  </si>
  <si>
    <t>Dlaždice keramické hr. 8 mm</t>
  </si>
  <si>
    <t>-73639204</t>
  </si>
  <si>
    <t>32,59*1,02 'Přepočítané koeficientom množstva</t>
  </si>
  <si>
    <t>94</t>
  </si>
  <si>
    <t>998771101</t>
  </si>
  <si>
    <t>Presun hmôt pre podlahy z dlaždíc v objektoch výšky do 6m</t>
  </si>
  <si>
    <t>1697429986</t>
  </si>
  <si>
    <t>781</t>
  </si>
  <si>
    <t>Obklady</t>
  </si>
  <si>
    <t>95</t>
  </si>
  <si>
    <t>781445020</t>
  </si>
  <si>
    <t xml:space="preserve">Montáž obkladov vnútor. stien z obkladačiek kladených do tmelu </t>
  </si>
  <si>
    <t>969618861</t>
  </si>
  <si>
    <t>96</t>
  </si>
  <si>
    <t>597640000700</t>
  </si>
  <si>
    <t xml:space="preserve">Obkladačky keramické glazované hladké </t>
  </si>
  <si>
    <t>408244857</t>
  </si>
  <si>
    <t>85,98*1,02 'Přepočítané koeficientom množstva</t>
  </si>
  <si>
    <t>97</t>
  </si>
  <si>
    <t>585860000500</t>
  </si>
  <si>
    <t xml:space="preserve">Flexibilná škárovacia hmota </t>
  </si>
  <si>
    <t>kg</t>
  </si>
  <si>
    <t>1635952344</t>
  </si>
  <si>
    <t>85,98*0,6 'Přepočítané koeficientom množstva</t>
  </si>
  <si>
    <t>98</t>
  </si>
  <si>
    <t>998781101</t>
  </si>
  <si>
    <t>Presun hmôt pre obklady keramické v objektoch výšky do 6 m</t>
  </si>
  <si>
    <t>-829455434</t>
  </si>
  <si>
    <t>783</t>
  </si>
  <si>
    <t>Nátery</t>
  </si>
  <si>
    <t>783201812</t>
  </si>
  <si>
    <t>Odstránenie starých náterov z kovových stavebných doplnkových konštrukcií oceľovou kefou</t>
  </si>
  <si>
    <t>-1439288532</t>
  </si>
  <si>
    <t>"1.NP zárubne" 5*0,16*4,6</t>
  </si>
  <si>
    <t>"2.NP zárubne"  5*0,16*4,6</t>
  </si>
  <si>
    <t>100</t>
  </si>
  <si>
    <t>783225100</t>
  </si>
  <si>
    <t>Nátery kov.stav.doplnk.konštr. syntetické na vzduchu schnúce dvojnás. 1x s emailov. - 105µm</t>
  </si>
  <si>
    <t>661214162</t>
  </si>
  <si>
    <t>"2.NP zárubne" 5*0,16*4,6</t>
  </si>
  <si>
    <t>784</t>
  </si>
  <si>
    <t>Maľby</t>
  </si>
  <si>
    <t>101</t>
  </si>
  <si>
    <t>784402801</t>
  </si>
  <si>
    <t>Odstránenie malieb oškrabaním, výšky do 3,80 m</t>
  </si>
  <si>
    <t>1258276368</t>
  </si>
  <si>
    <t>"1.NP" 22,262-0,9+7,298+21,93-0,3+3,19+8,54-15,28</t>
  </si>
  <si>
    <t>102</t>
  </si>
  <si>
    <t>784410100</t>
  </si>
  <si>
    <t>Penetrovanie jednonásobné jemnozrnných podkladov výšky do 3,80 m</t>
  </si>
  <si>
    <t>-1335228233</t>
  </si>
  <si>
    <t>103</t>
  </si>
  <si>
    <t>784452371</t>
  </si>
  <si>
    <t>Maľby z maliarskych zmesí Primalex, Farmal, ručne nanášané tónované dvojnásobné na jemnozrnný podklad výšky do 3,80 m</t>
  </si>
  <si>
    <t>914598425</t>
  </si>
  <si>
    <t>Príloha 1:</t>
  </si>
  <si>
    <t>CENOVÁ PONUKA</t>
  </si>
  <si>
    <t>Identifikačné údaje uchádzača predkladajúceho ponuku:</t>
  </si>
  <si>
    <t>Obchodné meno/názov:</t>
  </si>
  <si>
    <t>Sídlo:</t>
  </si>
  <si>
    <t>DIČ:</t>
  </si>
  <si>
    <t>Platca DPH (áno/nie):</t>
  </si>
  <si>
    <r>
      <t>Kontakt (telefón,</t>
    </r>
    <r>
      <rPr>
        <sz val="12"/>
        <rFont val="Times New Roman"/>
        <family val="1"/>
        <charset val="238"/>
      </rPr>
      <t xml:space="preserve"> fax, </t>
    </r>
    <r>
      <rPr>
        <sz val="12"/>
        <color indexed="8"/>
        <rFont val="Times New Roman"/>
        <family val="1"/>
        <charset val="238"/>
      </rPr>
      <t>e-mail a webová stránka):</t>
    </r>
  </si>
  <si>
    <t>Číslo účtu v tvare IBAN:</t>
  </si>
  <si>
    <t>Bankové spojenie:</t>
  </si>
  <si>
    <t>Miesto a dátum vypracovania cenovej ponuky:</t>
  </si>
  <si>
    <t xml:space="preserve">Podpis a pečiatka: </t>
  </si>
  <si>
    <r>
      <t xml:space="preserve">Názov zákazky: </t>
    </r>
    <r>
      <rPr>
        <b/>
        <sz val="12"/>
        <color indexed="8"/>
        <rFont val="Times New Roman"/>
        <family val="1"/>
        <charset val="238"/>
      </rPr>
      <t>„Rekonštrukcia hygienických zariadení v ZŠ s MŠ Zlaté“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</si>
</sst>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167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/>
    </xf>
    <xf numFmtId="0" fontId="37" fillId="0" borderId="0" xfId="0" applyFont="1" applyAlignment="1" applyProtection="1"/>
    <xf numFmtId="0" fontId="36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/>
    </xf>
    <xf numFmtId="0" fontId="4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justify" vertical="center"/>
    </xf>
    <xf numFmtId="0" fontId="36" fillId="0" borderId="0" xfId="0" applyFont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12" sqref="M12"/>
    </sheetView>
  </sheetViews>
  <sheetFormatPr defaultColWidth="9.1640625" defaultRowHeight="15.75"/>
  <cols>
    <col min="1" max="1" width="13.83203125" style="229" customWidth="1"/>
    <col min="2" max="256" width="9.1640625" style="229"/>
    <col min="257" max="257" width="13.83203125" style="229" customWidth="1"/>
    <col min="258" max="512" width="9.1640625" style="229"/>
    <col min="513" max="513" width="13.83203125" style="229" customWidth="1"/>
    <col min="514" max="768" width="9.1640625" style="229"/>
    <col min="769" max="769" width="13.83203125" style="229" customWidth="1"/>
    <col min="770" max="1024" width="9.1640625" style="229"/>
    <col min="1025" max="1025" width="13.83203125" style="229" customWidth="1"/>
    <col min="1026" max="1280" width="9.1640625" style="229"/>
    <col min="1281" max="1281" width="13.83203125" style="229" customWidth="1"/>
    <col min="1282" max="1536" width="9.1640625" style="229"/>
    <col min="1537" max="1537" width="13.83203125" style="229" customWidth="1"/>
    <col min="1538" max="1792" width="9.1640625" style="229"/>
    <col min="1793" max="1793" width="13.83203125" style="229" customWidth="1"/>
    <col min="1794" max="2048" width="9.1640625" style="229"/>
    <col min="2049" max="2049" width="13.83203125" style="229" customWidth="1"/>
    <col min="2050" max="2304" width="9.1640625" style="229"/>
    <col min="2305" max="2305" width="13.83203125" style="229" customWidth="1"/>
    <col min="2306" max="2560" width="9.1640625" style="229"/>
    <col min="2561" max="2561" width="13.83203125" style="229" customWidth="1"/>
    <col min="2562" max="2816" width="9.1640625" style="229"/>
    <col min="2817" max="2817" width="13.83203125" style="229" customWidth="1"/>
    <col min="2818" max="3072" width="9.1640625" style="229"/>
    <col min="3073" max="3073" width="13.83203125" style="229" customWidth="1"/>
    <col min="3074" max="3328" width="9.1640625" style="229"/>
    <col min="3329" max="3329" width="13.83203125" style="229" customWidth="1"/>
    <col min="3330" max="3584" width="9.1640625" style="229"/>
    <col min="3585" max="3585" width="13.83203125" style="229" customWidth="1"/>
    <col min="3586" max="3840" width="9.1640625" style="229"/>
    <col min="3841" max="3841" width="13.83203125" style="229" customWidth="1"/>
    <col min="3842" max="4096" width="9.1640625" style="229"/>
    <col min="4097" max="4097" width="13.83203125" style="229" customWidth="1"/>
    <col min="4098" max="4352" width="9.1640625" style="229"/>
    <col min="4353" max="4353" width="13.83203125" style="229" customWidth="1"/>
    <col min="4354" max="4608" width="9.1640625" style="229"/>
    <col min="4609" max="4609" width="13.83203125" style="229" customWidth="1"/>
    <col min="4610" max="4864" width="9.1640625" style="229"/>
    <col min="4865" max="4865" width="13.83203125" style="229" customWidth="1"/>
    <col min="4866" max="5120" width="9.1640625" style="229"/>
    <col min="5121" max="5121" width="13.83203125" style="229" customWidth="1"/>
    <col min="5122" max="5376" width="9.1640625" style="229"/>
    <col min="5377" max="5377" width="13.83203125" style="229" customWidth="1"/>
    <col min="5378" max="5632" width="9.1640625" style="229"/>
    <col min="5633" max="5633" width="13.83203125" style="229" customWidth="1"/>
    <col min="5634" max="5888" width="9.1640625" style="229"/>
    <col min="5889" max="5889" width="13.83203125" style="229" customWidth="1"/>
    <col min="5890" max="6144" width="9.1640625" style="229"/>
    <col min="6145" max="6145" width="13.83203125" style="229" customWidth="1"/>
    <col min="6146" max="6400" width="9.1640625" style="229"/>
    <col min="6401" max="6401" width="13.83203125" style="229" customWidth="1"/>
    <col min="6402" max="6656" width="9.1640625" style="229"/>
    <col min="6657" max="6657" width="13.83203125" style="229" customWidth="1"/>
    <col min="6658" max="6912" width="9.1640625" style="229"/>
    <col min="6913" max="6913" width="13.83203125" style="229" customWidth="1"/>
    <col min="6914" max="7168" width="9.1640625" style="229"/>
    <col min="7169" max="7169" width="13.83203125" style="229" customWidth="1"/>
    <col min="7170" max="7424" width="9.1640625" style="229"/>
    <col min="7425" max="7425" width="13.83203125" style="229" customWidth="1"/>
    <col min="7426" max="7680" width="9.1640625" style="229"/>
    <col min="7681" max="7681" width="13.83203125" style="229" customWidth="1"/>
    <col min="7682" max="7936" width="9.1640625" style="229"/>
    <col min="7937" max="7937" width="13.83203125" style="229" customWidth="1"/>
    <col min="7938" max="8192" width="9.1640625" style="229"/>
    <col min="8193" max="8193" width="13.83203125" style="229" customWidth="1"/>
    <col min="8194" max="8448" width="9.1640625" style="229"/>
    <col min="8449" max="8449" width="13.83203125" style="229" customWidth="1"/>
    <col min="8450" max="8704" width="9.1640625" style="229"/>
    <col min="8705" max="8705" width="13.83203125" style="229" customWidth="1"/>
    <col min="8706" max="8960" width="9.1640625" style="229"/>
    <col min="8961" max="8961" width="13.83203125" style="229" customWidth="1"/>
    <col min="8962" max="9216" width="9.1640625" style="229"/>
    <col min="9217" max="9217" width="13.83203125" style="229" customWidth="1"/>
    <col min="9218" max="9472" width="9.1640625" style="229"/>
    <col min="9473" max="9473" width="13.83203125" style="229" customWidth="1"/>
    <col min="9474" max="9728" width="9.1640625" style="229"/>
    <col min="9729" max="9729" width="13.83203125" style="229" customWidth="1"/>
    <col min="9730" max="9984" width="9.1640625" style="229"/>
    <col min="9985" max="9985" width="13.83203125" style="229" customWidth="1"/>
    <col min="9986" max="10240" width="9.1640625" style="229"/>
    <col min="10241" max="10241" width="13.83203125" style="229" customWidth="1"/>
    <col min="10242" max="10496" width="9.1640625" style="229"/>
    <col min="10497" max="10497" width="13.83203125" style="229" customWidth="1"/>
    <col min="10498" max="10752" width="9.1640625" style="229"/>
    <col min="10753" max="10753" width="13.83203125" style="229" customWidth="1"/>
    <col min="10754" max="11008" width="9.1640625" style="229"/>
    <col min="11009" max="11009" width="13.83203125" style="229" customWidth="1"/>
    <col min="11010" max="11264" width="9.1640625" style="229"/>
    <col min="11265" max="11265" width="13.83203125" style="229" customWidth="1"/>
    <col min="11266" max="11520" width="9.1640625" style="229"/>
    <col min="11521" max="11521" width="13.83203125" style="229" customWidth="1"/>
    <col min="11522" max="11776" width="9.1640625" style="229"/>
    <col min="11777" max="11777" width="13.83203125" style="229" customWidth="1"/>
    <col min="11778" max="12032" width="9.1640625" style="229"/>
    <col min="12033" max="12033" width="13.83203125" style="229" customWidth="1"/>
    <col min="12034" max="12288" width="9.1640625" style="229"/>
    <col min="12289" max="12289" width="13.83203125" style="229" customWidth="1"/>
    <col min="12290" max="12544" width="9.1640625" style="229"/>
    <col min="12545" max="12545" width="13.83203125" style="229" customWidth="1"/>
    <col min="12546" max="12800" width="9.1640625" style="229"/>
    <col min="12801" max="12801" width="13.83203125" style="229" customWidth="1"/>
    <col min="12802" max="13056" width="9.1640625" style="229"/>
    <col min="13057" max="13057" width="13.83203125" style="229" customWidth="1"/>
    <col min="13058" max="13312" width="9.1640625" style="229"/>
    <col min="13313" max="13313" width="13.83203125" style="229" customWidth="1"/>
    <col min="13314" max="13568" width="9.1640625" style="229"/>
    <col min="13569" max="13569" width="13.83203125" style="229" customWidth="1"/>
    <col min="13570" max="13824" width="9.1640625" style="229"/>
    <col min="13825" max="13825" width="13.83203125" style="229" customWidth="1"/>
    <col min="13826" max="14080" width="9.1640625" style="229"/>
    <col min="14081" max="14081" width="13.83203125" style="229" customWidth="1"/>
    <col min="14082" max="14336" width="9.1640625" style="229"/>
    <col min="14337" max="14337" width="13.83203125" style="229" customWidth="1"/>
    <col min="14338" max="14592" width="9.1640625" style="229"/>
    <col min="14593" max="14593" width="13.83203125" style="229" customWidth="1"/>
    <col min="14594" max="14848" width="9.1640625" style="229"/>
    <col min="14849" max="14849" width="13.83203125" style="229" customWidth="1"/>
    <col min="14850" max="15104" width="9.1640625" style="229"/>
    <col min="15105" max="15105" width="13.83203125" style="229" customWidth="1"/>
    <col min="15106" max="15360" width="9.1640625" style="229"/>
    <col min="15361" max="15361" width="13.83203125" style="229" customWidth="1"/>
    <col min="15362" max="15616" width="9.1640625" style="229"/>
    <col min="15617" max="15617" width="13.83203125" style="229" customWidth="1"/>
    <col min="15618" max="15872" width="9.1640625" style="229"/>
    <col min="15873" max="15873" width="13.83203125" style="229" customWidth="1"/>
    <col min="15874" max="16128" width="9.1640625" style="229"/>
    <col min="16129" max="16129" width="13.83203125" style="229" customWidth="1"/>
    <col min="16130" max="16384" width="9.1640625" style="229"/>
  </cols>
  <sheetData>
    <row r="1" spans="1:8">
      <c r="A1" s="228" t="s">
        <v>604</v>
      </c>
    </row>
    <row r="2" spans="1:8" ht="18.75">
      <c r="A2" s="230"/>
      <c r="D2" s="231" t="s">
        <v>605</v>
      </c>
      <c r="E2" s="231"/>
      <c r="F2" s="231"/>
      <c r="G2" s="231"/>
      <c r="H2" s="231"/>
    </row>
    <row r="3" spans="1:8">
      <c r="A3" s="230"/>
    </row>
    <row r="4" spans="1:8">
      <c r="A4" s="228" t="s">
        <v>616</v>
      </c>
    </row>
    <row r="5" spans="1:8">
      <c r="A5" s="228"/>
    </row>
    <row r="6" spans="1:8">
      <c r="A6" s="228"/>
    </row>
    <row r="7" spans="1:8">
      <c r="A7" s="228" t="s">
        <v>606</v>
      </c>
    </row>
    <row r="8" spans="1:8">
      <c r="A8" s="232" t="s">
        <v>607</v>
      </c>
    </row>
    <row r="9" spans="1:8">
      <c r="A9" s="232" t="s">
        <v>608</v>
      </c>
    </row>
    <row r="10" spans="1:8">
      <c r="A10" s="232" t="s">
        <v>22</v>
      </c>
    </row>
    <row r="11" spans="1:8">
      <c r="A11" s="232" t="s">
        <v>609</v>
      </c>
    </row>
    <row r="12" spans="1:8">
      <c r="A12" s="232" t="s">
        <v>23</v>
      </c>
    </row>
    <row r="13" spans="1:8">
      <c r="A13" s="232" t="s">
        <v>610</v>
      </c>
    </row>
    <row r="14" spans="1:8">
      <c r="A14" s="232" t="s">
        <v>611</v>
      </c>
    </row>
    <row r="15" spans="1:8">
      <c r="A15" s="232" t="s">
        <v>612</v>
      </c>
    </row>
    <row r="16" spans="1:8">
      <c r="A16" s="232" t="s">
        <v>613</v>
      </c>
    </row>
    <row r="17" spans="1:4">
      <c r="A17" s="232" t="s">
        <v>614</v>
      </c>
    </row>
    <row r="18" spans="1:4">
      <c r="A18" s="232"/>
    </row>
    <row r="19" spans="1:4">
      <c r="A19" s="232"/>
    </row>
    <row r="20" spans="1:4">
      <c r="A20" s="233" t="s">
        <v>19</v>
      </c>
    </row>
    <row r="21" spans="1:4">
      <c r="A21" s="234" t="s">
        <v>615</v>
      </c>
      <c r="B21" s="234"/>
      <c r="C21" s="228"/>
      <c r="D21" s="228"/>
    </row>
  </sheetData>
  <mergeCells count="2">
    <mergeCell ref="D2:H2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K6" sqref="K6:AO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pans="1:74" ht="12" customHeight="1">
      <c r="B5" s="18"/>
      <c r="D5" s="22" t="s">
        <v>11</v>
      </c>
      <c r="K5" s="21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8"/>
      <c r="BE5" s="189" t="s">
        <v>13</v>
      </c>
      <c r="BS5" s="15" t="s">
        <v>6</v>
      </c>
    </row>
    <row r="6" spans="1:74" ht="36.950000000000003" customHeight="1">
      <c r="B6" s="18"/>
      <c r="D6" s="24" t="s">
        <v>14</v>
      </c>
      <c r="K6" s="220" t="s">
        <v>15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8"/>
      <c r="BE6" s="190"/>
      <c r="BS6" s="15" t="s">
        <v>6</v>
      </c>
    </row>
    <row r="7" spans="1:74" ht="12" customHeight="1">
      <c r="B7" s="18"/>
      <c r="D7" s="25" t="s">
        <v>16</v>
      </c>
      <c r="K7" s="23" t="s">
        <v>1</v>
      </c>
      <c r="AK7" s="25" t="s">
        <v>17</v>
      </c>
      <c r="AN7" s="23" t="s">
        <v>1</v>
      </c>
      <c r="AR7" s="18"/>
      <c r="BE7" s="190"/>
      <c r="BS7" s="15" t="s">
        <v>6</v>
      </c>
    </row>
    <row r="8" spans="1:74" ht="12" customHeight="1">
      <c r="B8" s="18"/>
      <c r="D8" s="25" t="s">
        <v>18</v>
      </c>
      <c r="K8" s="23" t="s">
        <v>19</v>
      </c>
      <c r="AK8" s="25" t="s">
        <v>20</v>
      </c>
      <c r="AN8" s="26"/>
      <c r="AR8" s="18"/>
      <c r="BE8" s="190"/>
      <c r="BS8" s="15" t="s">
        <v>6</v>
      </c>
    </row>
    <row r="9" spans="1:74" ht="14.45" customHeight="1">
      <c r="B9" s="18"/>
      <c r="AR9" s="18"/>
      <c r="BE9" s="190"/>
      <c r="BS9" s="15" t="s">
        <v>6</v>
      </c>
    </row>
    <row r="10" spans="1:74" ht="12" customHeight="1">
      <c r="B10" s="18"/>
      <c r="D10" s="25" t="s">
        <v>21</v>
      </c>
      <c r="AK10" s="25" t="s">
        <v>22</v>
      </c>
      <c r="AN10" s="23" t="s">
        <v>1</v>
      </c>
      <c r="AR10" s="18"/>
      <c r="BE10" s="190"/>
      <c r="BS10" s="15" t="s">
        <v>6</v>
      </c>
    </row>
    <row r="11" spans="1:74" ht="18.399999999999999" customHeight="1">
      <c r="B11" s="18"/>
      <c r="E11" s="23" t="s">
        <v>19</v>
      </c>
      <c r="AK11" s="25" t="s">
        <v>23</v>
      </c>
      <c r="AN11" s="23" t="s">
        <v>1</v>
      </c>
      <c r="AR11" s="18"/>
      <c r="BE11" s="190"/>
      <c r="BS11" s="15" t="s">
        <v>6</v>
      </c>
    </row>
    <row r="12" spans="1:74" ht="6.95" customHeight="1">
      <c r="B12" s="18"/>
      <c r="AR12" s="18"/>
      <c r="BE12" s="190"/>
      <c r="BS12" s="15" t="s">
        <v>6</v>
      </c>
    </row>
    <row r="13" spans="1:74" ht="12" customHeight="1">
      <c r="B13" s="18"/>
      <c r="D13" s="25" t="s">
        <v>24</v>
      </c>
      <c r="AK13" s="25" t="s">
        <v>22</v>
      </c>
      <c r="AN13" s="27" t="s">
        <v>25</v>
      </c>
      <c r="AR13" s="18"/>
      <c r="BE13" s="190"/>
      <c r="BS13" s="15" t="s">
        <v>6</v>
      </c>
    </row>
    <row r="14" spans="1:74" ht="12.75">
      <c r="B14" s="18"/>
      <c r="E14" s="221" t="s">
        <v>25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5" t="s">
        <v>23</v>
      </c>
      <c r="AN14" s="27" t="s">
        <v>25</v>
      </c>
      <c r="AR14" s="18"/>
      <c r="BE14" s="190"/>
      <c r="BS14" s="15" t="s">
        <v>6</v>
      </c>
    </row>
    <row r="15" spans="1:74" ht="6.95" customHeight="1">
      <c r="B15" s="18"/>
      <c r="AR15" s="18"/>
      <c r="BE15" s="190"/>
      <c r="BS15" s="15" t="s">
        <v>3</v>
      </c>
    </row>
    <row r="16" spans="1:74" ht="12" customHeight="1">
      <c r="B16" s="18"/>
      <c r="D16" s="25" t="s">
        <v>26</v>
      </c>
      <c r="AK16" s="25" t="s">
        <v>22</v>
      </c>
      <c r="AN16" s="23" t="s">
        <v>1</v>
      </c>
      <c r="AR16" s="18"/>
      <c r="BE16" s="190"/>
      <c r="BS16" s="15" t="s">
        <v>3</v>
      </c>
    </row>
    <row r="17" spans="2:71" ht="18.399999999999999" customHeight="1">
      <c r="B17" s="18"/>
      <c r="E17" s="23" t="s">
        <v>19</v>
      </c>
      <c r="AK17" s="25" t="s">
        <v>23</v>
      </c>
      <c r="AN17" s="23" t="s">
        <v>1</v>
      </c>
      <c r="AR17" s="18"/>
      <c r="BE17" s="190"/>
      <c r="BS17" s="15" t="s">
        <v>27</v>
      </c>
    </row>
    <row r="18" spans="2:71" ht="6.95" customHeight="1">
      <c r="B18" s="18"/>
      <c r="AR18" s="18"/>
      <c r="BE18" s="190"/>
      <c r="BS18" s="15" t="s">
        <v>28</v>
      </c>
    </row>
    <row r="19" spans="2:71" ht="12" customHeight="1">
      <c r="B19" s="18"/>
      <c r="D19" s="25" t="s">
        <v>29</v>
      </c>
      <c r="AK19" s="25" t="s">
        <v>22</v>
      </c>
      <c r="AN19" s="23" t="s">
        <v>1</v>
      </c>
      <c r="AR19" s="18"/>
      <c r="BE19" s="190"/>
      <c r="BS19" s="15" t="s">
        <v>28</v>
      </c>
    </row>
    <row r="20" spans="2:71" ht="18.399999999999999" customHeight="1">
      <c r="B20" s="18"/>
      <c r="E20" s="23" t="s">
        <v>19</v>
      </c>
      <c r="AK20" s="25" t="s">
        <v>23</v>
      </c>
      <c r="AN20" s="23" t="s">
        <v>1</v>
      </c>
      <c r="AR20" s="18"/>
      <c r="BE20" s="190"/>
      <c r="BS20" s="15" t="s">
        <v>27</v>
      </c>
    </row>
    <row r="21" spans="2:71" ht="6.95" customHeight="1">
      <c r="B21" s="18"/>
      <c r="AR21" s="18"/>
      <c r="BE21" s="190"/>
    </row>
    <row r="22" spans="2:71" ht="12" customHeight="1">
      <c r="B22" s="18"/>
      <c r="D22" s="25" t="s">
        <v>30</v>
      </c>
      <c r="AR22" s="18"/>
      <c r="BE22" s="190"/>
    </row>
    <row r="23" spans="2:71" ht="16.5" customHeight="1">
      <c r="B23" s="18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8"/>
      <c r="BE23" s="190"/>
    </row>
    <row r="24" spans="2:71" ht="6.95" customHeight="1">
      <c r="B24" s="18"/>
      <c r="AR24" s="18"/>
      <c r="BE24" s="190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0"/>
    </row>
    <row r="26" spans="2:71" s="1" customFormat="1" ht="25.9" customHeight="1">
      <c r="B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2">
        <f>ROUND(AG94,2)</f>
        <v>0</v>
      </c>
      <c r="AL26" s="193"/>
      <c r="AM26" s="193"/>
      <c r="AN26" s="193"/>
      <c r="AO26" s="193"/>
      <c r="AR26" s="30"/>
      <c r="BE26" s="190"/>
    </row>
    <row r="27" spans="2:71" s="1" customFormat="1" ht="6.95" customHeight="1">
      <c r="B27" s="30"/>
      <c r="AR27" s="30"/>
      <c r="BE27" s="190"/>
    </row>
    <row r="28" spans="2:71" s="1" customFormat="1" ht="12.75">
      <c r="B28" s="30"/>
      <c r="L28" s="224" t="s">
        <v>32</v>
      </c>
      <c r="M28" s="224"/>
      <c r="N28" s="224"/>
      <c r="O28" s="224"/>
      <c r="P28" s="224"/>
      <c r="W28" s="224" t="s">
        <v>33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34</v>
      </c>
      <c r="AL28" s="224"/>
      <c r="AM28" s="224"/>
      <c r="AN28" s="224"/>
      <c r="AO28" s="224"/>
      <c r="AR28" s="30"/>
      <c r="BE28" s="190"/>
    </row>
    <row r="29" spans="2:71" s="2" customFormat="1" ht="14.45" customHeight="1">
      <c r="B29" s="34"/>
      <c r="D29" s="25" t="s">
        <v>35</v>
      </c>
      <c r="F29" s="25" t="s">
        <v>36</v>
      </c>
      <c r="L29" s="225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4"/>
      <c r="BE29" s="191"/>
    </row>
    <row r="30" spans="2:71" s="2" customFormat="1" ht="14.45" customHeight="1">
      <c r="B30" s="34"/>
      <c r="F30" s="25" t="s">
        <v>37</v>
      </c>
      <c r="L30" s="225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4"/>
      <c r="BE30" s="191"/>
    </row>
    <row r="31" spans="2:71" s="2" customFormat="1" ht="14.45" hidden="1" customHeight="1">
      <c r="B31" s="34"/>
      <c r="F31" s="25" t="s">
        <v>38</v>
      </c>
      <c r="L31" s="225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91"/>
    </row>
    <row r="32" spans="2:71" s="2" customFormat="1" ht="14.45" hidden="1" customHeight="1">
      <c r="B32" s="34"/>
      <c r="F32" s="25" t="s">
        <v>39</v>
      </c>
      <c r="L32" s="225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91"/>
    </row>
    <row r="33" spans="2:57" s="2" customFormat="1" ht="14.45" hidden="1" customHeight="1">
      <c r="B33" s="34"/>
      <c r="F33" s="25" t="s">
        <v>40</v>
      </c>
      <c r="L33" s="225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4"/>
      <c r="BE33" s="191"/>
    </row>
    <row r="34" spans="2:57" s="1" customFormat="1" ht="6.95" customHeight="1">
      <c r="B34" s="30"/>
      <c r="AR34" s="30"/>
      <c r="BE34" s="190"/>
    </row>
    <row r="35" spans="2:57" s="1" customFormat="1" ht="25.9" customHeight="1"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94" t="s">
        <v>43</v>
      </c>
      <c r="Y35" s="195"/>
      <c r="Z35" s="195"/>
      <c r="AA35" s="195"/>
      <c r="AB35" s="195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5"/>
      <c r="AM35" s="195"/>
      <c r="AN35" s="195"/>
      <c r="AO35" s="197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14.45" customHeight="1">
      <c r="B37" s="30"/>
      <c r="AR37" s="30"/>
    </row>
    <row r="38" spans="2:57" ht="14.45" customHeight="1">
      <c r="B38" s="18"/>
      <c r="AR38" s="18"/>
    </row>
    <row r="39" spans="2:57" ht="14.45" customHeight="1">
      <c r="B39" s="18"/>
      <c r="AR39" s="18"/>
    </row>
    <row r="40" spans="2:57" ht="14.45" customHeight="1">
      <c r="B40" s="18"/>
      <c r="AR40" s="18"/>
    </row>
    <row r="41" spans="2:57" ht="14.45" customHeight="1">
      <c r="B41" s="18"/>
      <c r="AR41" s="18"/>
    </row>
    <row r="42" spans="2:57" ht="14.45" customHeight="1">
      <c r="B42" s="18"/>
      <c r="AR42" s="18"/>
    </row>
    <row r="43" spans="2:57" ht="14.45" customHeight="1">
      <c r="B43" s="18"/>
      <c r="AR43" s="18"/>
    </row>
    <row r="44" spans="2:57" ht="14.45" customHeight="1">
      <c r="B44" s="18"/>
      <c r="AR44" s="18"/>
    </row>
    <row r="45" spans="2:57" ht="14.45" customHeight="1">
      <c r="B45" s="18"/>
      <c r="AR45" s="18"/>
    </row>
    <row r="46" spans="2:57" ht="14.45" customHeight="1">
      <c r="B46" s="18"/>
      <c r="AR46" s="18"/>
    </row>
    <row r="47" spans="2:57" ht="14.45" customHeight="1">
      <c r="B47" s="18"/>
      <c r="AR47" s="18"/>
    </row>
    <row r="48" spans="2:57" ht="14.45" customHeight="1">
      <c r="B48" s="18"/>
      <c r="AR48" s="18"/>
    </row>
    <row r="49" spans="2:44" s="1" customFormat="1" ht="14.45" customHeight="1">
      <c r="B49" s="30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46</v>
      </c>
      <c r="AI60" s="32"/>
      <c r="AJ60" s="32"/>
      <c r="AK60" s="32"/>
      <c r="AL60" s="32"/>
      <c r="AM60" s="41" t="s">
        <v>47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49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46</v>
      </c>
      <c r="AI75" s="32"/>
      <c r="AJ75" s="32"/>
      <c r="AK75" s="32"/>
      <c r="AL75" s="32"/>
      <c r="AM75" s="41" t="s">
        <v>47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0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0" s="1" customFormat="1" ht="24.95" customHeight="1">
      <c r="B82" s="30"/>
      <c r="C82" s="19" t="s">
        <v>50</v>
      </c>
      <c r="AR82" s="30"/>
    </row>
    <row r="83" spans="1:90" s="1" customFormat="1" ht="6.95" customHeight="1">
      <c r="B83" s="30"/>
      <c r="AR83" s="30"/>
    </row>
    <row r="84" spans="1:90" s="3" customFormat="1" ht="12" customHeight="1">
      <c r="B84" s="46"/>
      <c r="C84" s="25" t="s">
        <v>11</v>
      </c>
      <c r="L84" s="3">
        <f>K5</f>
        <v>0</v>
      </c>
      <c r="AR84" s="46"/>
    </row>
    <row r="85" spans="1:90" s="4" customFormat="1" ht="36.950000000000003" customHeight="1">
      <c r="B85" s="47"/>
      <c r="C85" s="48" t="s">
        <v>14</v>
      </c>
      <c r="L85" s="202" t="str">
        <f>K6</f>
        <v>Rekonštrukcia hygienických zariadení v ZŠ s MŠ Zlaté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47"/>
    </row>
    <row r="86" spans="1:90" s="1" customFormat="1" ht="6.95" customHeight="1">
      <c r="B86" s="30"/>
      <c r="AR86" s="30"/>
    </row>
    <row r="87" spans="1:90" s="1" customFormat="1" ht="12" customHeight="1">
      <c r="B87" s="30"/>
      <c r="C87" s="25" t="s">
        <v>18</v>
      </c>
      <c r="L87" s="49" t="str">
        <f>IF(K8="","",K8)</f>
        <v xml:space="preserve"> </v>
      </c>
      <c r="AI87" s="25" t="s">
        <v>20</v>
      </c>
      <c r="AM87" s="204" t="str">
        <f>IF(AN8= "","",AN8)</f>
        <v/>
      </c>
      <c r="AN87" s="204"/>
      <c r="AR87" s="30"/>
    </row>
    <row r="88" spans="1:90" s="1" customFormat="1" ht="6.95" customHeight="1">
      <c r="B88" s="30"/>
      <c r="AR88" s="30"/>
    </row>
    <row r="89" spans="1:90" s="1" customFormat="1" ht="15.2" customHeight="1">
      <c r="B89" s="30"/>
      <c r="C89" s="25" t="s">
        <v>21</v>
      </c>
      <c r="L89" s="3" t="str">
        <f>IF(E11= "","",E11)</f>
        <v xml:space="preserve"> </v>
      </c>
      <c r="AI89" s="25" t="s">
        <v>26</v>
      </c>
      <c r="AM89" s="200" t="str">
        <f>IF(E17="","",E17)</f>
        <v xml:space="preserve"> </v>
      </c>
      <c r="AN89" s="201"/>
      <c r="AO89" s="201"/>
      <c r="AP89" s="201"/>
      <c r="AR89" s="30"/>
      <c r="AS89" s="205" t="s">
        <v>51</v>
      </c>
      <c r="AT89" s="206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0" s="1" customFormat="1" ht="15.2" customHeight="1">
      <c r="B90" s="30"/>
      <c r="C90" s="25" t="s">
        <v>24</v>
      </c>
      <c r="L90" s="3" t="str">
        <f>IF(E14= "Vyplň údaj","",E14)</f>
        <v/>
      </c>
      <c r="AI90" s="25" t="s">
        <v>29</v>
      </c>
      <c r="AM90" s="200" t="str">
        <f>IF(E20="","",E20)</f>
        <v xml:space="preserve"> </v>
      </c>
      <c r="AN90" s="201"/>
      <c r="AO90" s="201"/>
      <c r="AP90" s="201"/>
      <c r="AR90" s="30"/>
      <c r="AS90" s="207"/>
      <c r="AT90" s="208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1:90" s="1" customFormat="1" ht="10.9" customHeight="1">
      <c r="B91" s="30"/>
      <c r="AR91" s="30"/>
      <c r="AS91" s="207"/>
      <c r="AT91" s="208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1:90" s="1" customFormat="1" ht="29.25" customHeight="1">
      <c r="B92" s="30"/>
      <c r="C92" s="209" t="s">
        <v>52</v>
      </c>
      <c r="D92" s="210"/>
      <c r="E92" s="210"/>
      <c r="F92" s="210"/>
      <c r="G92" s="210"/>
      <c r="H92" s="55"/>
      <c r="I92" s="211" t="s">
        <v>53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54</v>
      </c>
      <c r="AH92" s="210"/>
      <c r="AI92" s="210"/>
      <c r="AJ92" s="210"/>
      <c r="AK92" s="210"/>
      <c r="AL92" s="210"/>
      <c r="AM92" s="210"/>
      <c r="AN92" s="211" t="s">
        <v>55</v>
      </c>
      <c r="AO92" s="210"/>
      <c r="AP92" s="213"/>
      <c r="AQ92" s="56" t="s">
        <v>56</v>
      </c>
      <c r="AR92" s="30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</row>
    <row r="93" spans="1:90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0" s="5" customFormat="1" ht="32.450000000000003" customHeight="1">
      <c r="B94" s="61"/>
      <c r="C94" s="62" t="s">
        <v>69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7">
        <f>ROUND(AG95,2)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70</v>
      </c>
      <c r="BT94" s="70" t="s">
        <v>71</v>
      </c>
      <c r="BV94" s="70" t="s">
        <v>72</v>
      </c>
      <c r="BW94" s="70" t="s">
        <v>4</v>
      </c>
      <c r="BX94" s="70" t="s">
        <v>73</v>
      </c>
      <c r="CL94" s="70" t="s">
        <v>1</v>
      </c>
    </row>
    <row r="95" spans="1:90" s="6" customFormat="1" ht="27" customHeight="1">
      <c r="A95" s="71" t="s">
        <v>74</v>
      </c>
      <c r="B95" s="72"/>
      <c r="C95" s="73"/>
      <c r="D95" s="216" t="s">
        <v>12</v>
      </c>
      <c r="E95" s="216"/>
      <c r="F95" s="216"/>
      <c r="G95" s="216"/>
      <c r="H95" s="216"/>
      <c r="I95" s="74"/>
      <c r="J95" s="216" t="s">
        <v>15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'SK042-2018 - Rekonštrukci...'!J28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75" t="s">
        <v>75</v>
      </c>
      <c r="AR95" s="72"/>
      <c r="AS95" s="76">
        <v>0</v>
      </c>
      <c r="AT95" s="77">
        <f>ROUND(SUM(AV95:AW95),2)</f>
        <v>0</v>
      </c>
      <c r="AU95" s="78">
        <f>'SK042-2018 - Rekonštrukci...'!P130</f>
        <v>0</v>
      </c>
      <c r="AV95" s="77">
        <f>'SK042-2018 - Rekonštrukci...'!J31</f>
        <v>0</v>
      </c>
      <c r="AW95" s="77">
        <f>'SK042-2018 - Rekonštrukci...'!J32</f>
        <v>0</v>
      </c>
      <c r="AX95" s="77">
        <f>'SK042-2018 - Rekonštrukci...'!J33</f>
        <v>0</v>
      </c>
      <c r="AY95" s="77">
        <f>'SK042-2018 - Rekonštrukci...'!J34</f>
        <v>0</v>
      </c>
      <c r="AZ95" s="77">
        <f>'SK042-2018 - Rekonštrukci...'!F31</f>
        <v>0</v>
      </c>
      <c r="BA95" s="77">
        <f>'SK042-2018 - Rekonštrukci...'!F32</f>
        <v>0</v>
      </c>
      <c r="BB95" s="77">
        <f>'SK042-2018 - Rekonštrukci...'!F33</f>
        <v>0</v>
      </c>
      <c r="BC95" s="77">
        <f>'SK042-2018 - Rekonštrukci...'!F34</f>
        <v>0</v>
      </c>
      <c r="BD95" s="79">
        <f>'SK042-2018 - Rekonštrukci...'!F35</f>
        <v>0</v>
      </c>
      <c r="BT95" s="80" t="s">
        <v>76</v>
      </c>
      <c r="BU95" s="80" t="s">
        <v>77</v>
      </c>
      <c r="BV95" s="80" t="s">
        <v>72</v>
      </c>
      <c r="BW95" s="80" t="s">
        <v>4</v>
      </c>
      <c r="BX95" s="80" t="s">
        <v>73</v>
      </c>
      <c r="CL95" s="80" t="s">
        <v>1</v>
      </c>
    </row>
    <row r="96" spans="1:90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K042-2018 - Rekonštrukc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3"/>
  <sheetViews>
    <sheetView showGridLines="0" topLeftCell="A342" workbookViewId="0">
      <selection activeCell="J10" sqref="J1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4</v>
      </c>
    </row>
    <row r="3" spans="2:46" ht="6.95" customHeight="1">
      <c r="B3" s="16"/>
      <c r="C3" s="17"/>
      <c r="D3" s="17"/>
      <c r="E3" s="17"/>
      <c r="F3" s="17"/>
      <c r="G3" s="17"/>
      <c r="H3" s="17"/>
      <c r="I3" s="82"/>
      <c r="J3" s="17"/>
      <c r="K3" s="17"/>
      <c r="L3" s="18"/>
      <c r="AT3" s="15" t="s">
        <v>71</v>
      </c>
    </row>
    <row r="4" spans="2:46" ht="24.95" customHeight="1">
      <c r="B4" s="18"/>
      <c r="D4" s="19" t="s">
        <v>78</v>
      </c>
      <c r="L4" s="18"/>
      <c r="M4" s="83" t="s">
        <v>9</v>
      </c>
      <c r="AT4" s="15" t="s">
        <v>3</v>
      </c>
    </row>
    <row r="5" spans="2:46" ht="6.95" customHeight="1">
      <c r="B5" s="18"/>
      <c r="L5" s="18"/>
    </row>
    <row r="6" spans="2:46" s="1" customFormat="1" ht="12" customHeight="1">
      <c r="B6" s="30"/>
      <c r="D6" s="25" t="s">
        <v>14</v>
      </c>
      <c r="I6" s="84"/>
      <c r="L6" s="30"/>
    </row>
    <row r="7" spans="2:46" s="1" customFormat="1" ht="36.950000000000003" customHeight="1">
      <c r="B7" s="30"/>
      <c r="E7" s="202" t="s">
        <v>15</v>
      </c>
      <c r="F7" s="226"/>
      <c r="G7" s="226"/>
      <c r="H7" s="226"/>
      <c r="I7" s="84"/>
      <c r="L7" s="30"/>
    </row>
    <row r="8" spans="2:46" s="1" customFormat="1" ht="11.25">
      <c r="B8" s="30"/>
      <c r="I8" s="84"/>
      <c r="L8" s="30"/>
    </row>
    <row r="9" spans="2:46" s="1" customFormat="1" ht="12" customHeight="1">
      <c r="B9" s="30"/>
      <c r="D9" s="25" t="s">
        <v>16</v>
      </c>
      <c r="F9" s="23" t="s">
        <v>1</v>
      </c>
      <c r="I9" s="85" t="s">
        <v>17</v>
      </c>
      <c r="J9" s="23" t="s">
        <v>1</v>
      </c>
      <c r="L9" s="30"/>
    </row>
    <row r="10" spans="2:46" s="1" customFormat="1" ht="12" customHeight="1">
      <c r="B10" s="30"/>
      <c r="D10" s="25" t="s">
        <v>18</v>
      </c>
      <c r="F10" s="23" t="s">
        <v>19</v>
      </c>
      <c r="I10" s="85" t="s">
        <v>20</v>
      </c>
      <c r="J10" s="50"/>
      <c r="L10" s="30"/>
    </row>
    <row r="11" spans="2:46" s="1" customFormat="1" ht="10.9" customHeight="1">
      <c r="B11" s="30"/>
      <c r="I11" s="84"/>
      <c r="L11" s="30"/>
    </row>
    <row r="12" spans="2:46" s="1" customFormat="1" ht="12" customHeight="1">
      <c r="B12" s="30"/>
      <c r="D12" s="25" t="s">
        <v>21</v>
      </c>
      <c r="I12" s="85" t="s">
        <v>22</v>
      </c>
      <c r="J12" s="23" t="str">
        <f>IF('Rekapitulácia stavby'!AN10="","",'Rekapitulácia stavby'!AN10)</f>
        <v/>
      </c>
      <c r="L12" s="30"/>
    </row>
    <row r="13" spans="2:46" s="1" customFormat="1" ht="18" customHeight="1">
      <c r="B13" s="30"/>
      <c r="E13" s="23" t="str">
        <f>IF('Rekapitulácia stavby'!E11="","",'Rekapitulácia stavby'!E11)</f>
        <v xml:space="preserve"> </v>
      </c>
      <c r="I13" s="85" t="s">
        <v>23</v>
      </c>
      <c r="J13" s="23" t="str">
        <f>IF('Rekapitulácia stavby'!AN11="","",'Rekapitulácia stavby'!AN11)</f>
        <v/>
      </c>
      <c r="L13" s="30"/>
    </row>
    <row r="14" spans="2:46" s="1" customFormat="1" ht="6.95" customHeight="1">
      <c r="B14" s="30"/>
      <c r="I14" s="84"/>
      <c r="L14" s="30"/>
    </row>
    <row r="15" spans="2:46" s="1" customFormat="1" ht="12" customHeight="1">
      <c r="B15" s="30"/>
      <c r="D15" s="25" t="s">
        <v>24</v>
      </c>
      <c r="I15" s="85" t="s">
        <v>22</v>
      </c>
      <c r="J15" s="26" t="str">
        <f>'Rekapitulácia stavby'!AN13</f>
        <v>Vyplň údaj</v>
      </c>
      <c r="L15" s="30"/>
    </row>
    <row r="16" spans="2:46" s="1" customFormat="1" ht="18" customHeight="1">
      <c r="B16" s="30"/>
      <c r="E16" s="227" t="str">
        <f>'Rekapitulácia stavby'!E14</f>
        <v>Vyplň údaj</v>
      </c>
      <c r="F16" s="219"/>
      <c r="G16" s="219"/>
      <c r="H16" s="219"/>
      <c r="I16" s="85" t="s">
        <v>23</v>
      </c>
      <c r="J16" s="26" t="str">
        <f>'Rekapitulácia stavby'!AN14</f>
        <v>Vyplň údaj</v>
      </c>
      <c r="L16" s="30"/>
    </row>
    <row r="17" spans="2:12" s="1" customFormat="1" ht="6.95" customHeight="1">
      <c r="B17" s="30"/>
      <c r="I17" s="84"/>
      <c r="L17" s="30"/>
    </row>
    <row r="18" spans="2:12" s="1" customFormat="1" ht="12" customHeight="1">
      <c r="B18" s="30"/>
      <c r="D18" s="25" t="s">
        <v>26</v>
      </c>
      <c r="I18" s="85" t="s">
        <v>22</v>
      </c>
      <c r="J18" s="23" t="str">
        <f>IF('Rekapitulácia stavby'!AN16="","",'Rekapitulácia stavby'!AN16)</f>
        <v/>
      </c>
      <c r="L18" s="30"/>
    </row>
    <row r="19" spans="2:12" s="1" customFormat="1" ht="18" customHeight="1">
      <c r="B19" s="30"/>
      <c r="E19" s="23" t="str">
        <f>IF('Rekapitulácia stavby'!E17="","",'Rekapitulácia stavby'!E17)</f>
        <v xml:space="preserve"> </v>
      </c>
      <c r="I19" s="85" t="s">
        <v>23</v>
      </c>
      <c r="J19" s="23" t="str">
        <f>IF('Rekapitulácia stavby'!AN17="","",'Rekapitulácia stavby'!AN17)</f>
        <v/>
      </c>
      <c r="L19" s="30"/>
    </row>
    <row r="20" spans="2:12" s="1" customFormat="1" ht="6.95" customHeight="1">
      <c r="B20" s="30"/>
      <c r="I20" s="84"/>
      <c r="L20" s="30"/>
    </row>
    <row r="21" spans="2:12" s="1" customFormat="1" ht="12" customHeight="1">
      <c r="B21" s="30"/>
      <c r="D21" s="25" t="s">
        <v>29</v>
      </c>
      <c r="I21" s="85" t="s">
        <v>22</v>
      </c>
      <c r="J21" s="23" t="str">
        <f>IF('Rekapitulácia stavby'!AN19="","",'Rekapitulácia stavby'!AN19)</f>
        <v/>
      </c>
      <c r="L21" s="30"/>
    </row>
    <row r="22" spans="2:12" s="1" customFormat="1" ht="18" customHeight="1">
      <c r="B22" s="30"/>
      <c r="E22" s="23" t="str">
        <f>IF('Rekapitulácia stavby'!E20="","",'Rekapitulácia stavby'!E20)</f>
        <v xml:space="preserve"> </v>
      </c>
      <c r="I22" s="85" t="s">
        <v>23</v>
      </c>
      <c r="J22" s="23" t="str">
        <f>IF('Rekapitulácia stavby'!AN20="","",'Rekapitulácia stavby'!AN20)</f>
        <v/>
      </c>
      <c r="L22" s="30"/>
    </row>
    <row r="23" spans="2:12" s="1" customFormat="1" ht="6.95" customHeight="1">
      <c r="B23" s="30"/>
      <c r="I23" s="84"/>
      <c r="L23" s="30"/>
    </row>
    <row r="24" spans="2:12" s="1" customFormat="1" ht="12" customHeight="1">
      <c r="B24" s="30"/>
      <c r="D24" s="25" t="s">
        <v>30</v>
      </c>
      <c r="I24" s="84"/>
      <c r="L24" s="30"/>
    </row>
    <row r="25" spans="2:12" s="7" customFormat="1" ht="16.5" customHeight="1">
      <c r="B25" s="86"/>
      <c r="E25" s="223" t="s">
        <v>1</v>
      </c>
      <c r="F25" s="223"/>
      <c r="G25" s="223"/>
      <c r="H25" s="223"/>
      <c r="I25" s="87"/>
      <c r="L25" s="86"/>
    </row>
    <row r="26" spans="2:12" s="1" customFormat="1" ht="6.95" customHeight="1">
      <c r="B26" s="30"/>
      <c r="I26" s="84"/>
      <c r="L26" s="30"/>
    </row>
    <row r="27" spans="2:12" s="1" customFormat="1" ht="6.95" customHeight="1">
      <c r="B27" s="30"/>
      <c r="D27" s="51"/>
      <c r="E27" s="51"/>
      <c r="F27" s="51"/>
      <c r="G27" s="51"/>
      <c r="H27" s="51"/>
      <c r="I27" s="88"/>
      <c r="J27" s="51"/>
      <c r="K27" s="51"/>
      <c r="L27" s="30"/>
    </row>
    <row r="28" spans="2:12" s="1" customFormat="1" ht="25.35" customHeight="1">
      <c r="B28" s="30"/>
      <c r="D28" s="89" t="s">
        <v>31</v>
      </c>
      <c r="I28" s="84"/>
      <c r="J28" s="64">
        <f>ROUND(J130, 2)</f>
        <v>0</v>
      </c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88"/>
      <c r="J29" s="51"/>
      <c r="K29" s="51"/>
      <c r="L29" s="30"/>
    </row>
    <row r="30" spans="2:12" s="1" customFormat="1" ht="14.45" customHeight="1">
      <c r="B30" s="30"/>
      <c r="F30" s="33" t="s">
        <v>33</v>
      </c>
      <c r="I30" s="90" t="s">
        <v>32</v>
      </c>
      <c r="J30" s="33" t="s">
        <v>34</v>
      </c>
      <c r="L30" s="30"/>
    </row>
    <row r="31" spans="2:12" s="1" customFormat="1" ht="14.45" customHeight="1">
      <c r="B31" s="30"/>
      <c r="D31" s="91" t="s">
        <v>35</v>
      </c>
      <c r="E31" s="25" t="s">
        <v>36</v>
      </c>
      <c r="F31" s="92">
        <f>ROUND((SUM(BE130:BE352)),  2)</f>
        <v>0</v>
      </c>
      <c r="I31" s="93">
        <v>0.2</v>
      </c>
      <c r="J31" s="92">
        <f>ROUND(((SUM(BE130:BE352))*I31),  2)</f>
        <v>0</v>
      </c>
      <c r="L31" s="30"/>
    </row>
    <row r="32" spans="2:12" s="1" customFormat="1" ht="14.45" customHeight="1">
      <c r="B32" s="30"/>
      <c r="E32" s="25" t="s">
        <v>37</v>
      </c>
      <c r="F32" s="92">
        <f>ROUND((SUM(BF130:BF352)),  2)</f>
        <v>0</v>
      </c>
      <c r="I32" s="93">
        <v>0.2</v>
      </c>
      <c r="J32" s="92">
        <f>ROUND(((SUM(BF130:BF352))*I32),  2)</f>
        <v>0</v>
      </c>
      <c r="L32" s="30"/>
    </row>
    <row r="33" spans="2:12" s="1" customFormat="1" ht="14.45" hidden="1" customHeight="1">
      <c r="B33" s="30"/>
      <c r="E33" s="25" t="s">
        <v>38</v>
      </c>
      <c r="F33" s="92">
        <f>ROUND((SUM(BG130:BG352)),  2)</f>
        <v>0</v>
      </c>
      <c r="I33" s="93">
        <v>0.2</v>
      </c>
      <c r="J33" s="92">
        <f>0</f>
        <v>0</v>
      </c>
      <c r="L33" s="30"/>
    </row>
    <row r="34" spans="2:12" s="1" customFormat="1" ht="14.45" hidden="1" customHeight="1">
      <c r="B34" s="30"/>
      <c r="E34" s="25" t="s">
        <v>39</v>
      </c>
      <c r="F34" s="92">
        <f>ROUND((SUM(BH130:BH352)),  2)</f>
        <v>0</v>
      </c>
      <c r="I34" s="93">
        <v>0.2</v>
      </c>
      <c r="J34" s="92">
        <f>0</f>
        <v>0</v>
      </c>
      <c r="L34" s="30"/>
    </row>
    <row r="35" spans="2:12" s="1" customFormat="1" ht="14.45" hidden="1" customHeight="1">
      <c r="B35" s="30"/>
      <c r="E35" s="25" t="s">
        <v>40</v>
      </c>
      <c r="F35" s="92">
        <f>ROUND((SUM(BI130:BI352)),  2)</f>
        <v>0</v>
      </c>
      <c r="I35" s="93">
        <v>0</v>
      </c>
      <c r="J35" s="92">
        <f>0</f>
        <v>0</v>
      </c>
      <c r="L35" s="30"/>
    </row>
    <row r="36" spans="2:12" s="1" customFormat="1" ht="6.95" customHeight="1">
      <c r="B36" s="30"/>
      <c r="I36" s="84"/>
      <c r="L36" s="30"/>
    </row>
    <row r="37" spans="2:12" s="1" customFormat="1" ht="25.35" customHeight="1">
      <c r="B37" s="30"/>
      <c r="C37" s="94"/>
      <c r="D37" s="95" t="s">
        <v>41</v>
      </c>
      <c r="E37" s="55"/>
      <c r="F37" s="55"/>
      <c r="G37" s="96" t="s">
        <v>42</v>
      </c>
      <c r="H37" s="97" t="s">
        <v>43</v>
      </c>
      <c r="I37" s="98"/>
      <c r="J37" s="99">
        <f>SUM(J28:J35)</f>
        <v>0</v>
      </c>
      <c r="K37" s="100"/>
      <c r="L37" s="30"/>
    </row>
    <row r="38" spans="2:12" s="1" customFormat="1" ht="14.45" customHeight="1">
      <c r="B38" s="30"/>
      <c r="I38" s="84"/>
      <c r="L38" s="30"/>
    </row>
    <row r="39" spans="2:12" ht="14.45" customHeight="1">
      <c r="B39" s="18"/>
      <c r="L39" s="18"/>
    </row>
    <row r="40" spans="2:12" ht="14.45" customHeight="1">
      <c r="B40" s="18"/>
      <c r="L40" s="1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44</v>
      </c>
      <c r="E50" s="40"/>
      <c r="F50" s="40"/>
      <c r="G50" s="39" t="s">
        <v>45</v>
      </c>
      <c r="H50" s="40"/>
      <c r="I50" s="101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46</v>
      </c>
      <c r="E61" s="32"/>
      <c r="F61" s="102" t="s">
        <v>47</v>
      </c>
      <c r="G61" s="41" t="s">
        <v>46</v>
      </c>
      <c r="H61" s="32"/>
      <c r="I61" s="103"/>
      <c r="J61" s="104" t="s">
        <v>47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48</v>
      </c>
      <c r="E65" s="40"/>
      <c r="F65" s="40"/>
      <c r="G65" s="39" t="s">
        <v>49</v>
      </c>
      <c r="H65" s="40"/>
      <c r="I65" s="101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46</v>
      </c>
      <c r="E76" s="32"/>
      <c r="F76" s="102" t="s">
        <v>47</v>
      </c>
      <c r="G76" s="41" t="s">
        <v>46</v>
      </c>
      <c r="H76" s="32"/>
      <c r="I76" s="103"/>
      <c r="J76" s="104" t="s">
        <v>47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05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106"/>
      <c r="J81" s="45"/>
      <c r="K81" s="45"/>
      <c r="L81" s="30"/>
    </row>
    <row r="82" spans="2:47" s="1" customFormat="1" ht="24.95" customHeight="1">
      <c r="B82" s="30"/>
      <c r="C82" s="19" t="s">
        <v>79</v>
      </c>
      <c r="I82" s="84"/>
      <c r="L82" s="30"/>
    </row>
    <row r="83" spans="2:47" s="1" customFormat="1" ht="6.95" customHeight="1">
      <c r="B83" s="30"/>
      <c r="I83" s="84"/>
      <c r="L83" s="30"/>
    </row>
    <row r="84" spans="2:47" s="1" customFormat="1" ht="12" customHeight="1">
      <c r="B84" s="30"/>
      <c r="C84" s="25" t="s">
        <v>14</v>
      </c>
      <c r="I84" s="84"/>
      <c r="L84" s="30"/>
    </row>
    <row r="85" spans="2:47" s="1" customFormat="1" ht="16.5" customHeight="1">
      <c r="B85" s="30"/>
      <c r="E85" s="202" t="str">
        <f>E7</f>
        <v>Rekonštrukcia hygienických zariadení v ZŠ s MŠ Zlaté</v>
      </c>
      <c r="F85" s="226"/>
      <c r="G85" s="226"/>
      <c r="H85" s="226"/>
      <c r="I85" s="84"/>
      <c r="L85" s="30"/>
    </row>
    <row r="86" spans="2:47" s="1" customFormat="1" ht="6.95" customHeight="1">
      <c r="B86" s="30"/>
      <c r="I86" s="84"/>
      <c r="L86" s="30"/>
    </row>
    <row r="87" spans="2:47" s="1" customFormat="1" ht="12" customHeight="1">
      <c r="B87" s="30"/>
      <c r="C87" s="25" t="s">
        <v>18</v>
      </c>
      <c r="F87" s="23" t="str">
        <f>F10</f>
        <v xml:space="preserve"> </v>
      </c>
      <c r="I87" s="85" t="s">
        <v>20</v>
      </c>
      <c r="J87" s="50" t="str">
        <f>IF(J10="","",J10)</f>
        <v/>
      </c>
      <c r="L87" s="30"/>
    </row>
    <row r="88" spans="2:47" s="1" customFormat="1" ht="6.95" customHeight="1">
      <c r="B88" s="30"/>
      <c r="I88" s="84"/>
      <c r="L88" s="30"/>
    </row>
    <row r="89" spans="2:47" s="1" customFormat="1" ht="15.2" customHeight="1">
      <c r="B89" s="30"/>
      <c r="C89" s="25" t="s">
        <v>21</v>
      </c>
      <c r="F89" s="23" t="str">
        <f>E13</f>
        <v xml:space="preserve"> </v>
      </c>
      <c r="I89" s="85" t="s">
        <v>26</v>
      </c>
      <c r="J89" s="28" t="str">
        <f>E19</f>
        <v xml:space="preserve"> </v>
      </c>
      <c r="L89" s="30"/>
    </row>
    <row r="90" spans="2:47" s="1" customFormat="1" ht="15.2" customHeight="1">
      <c r="B90" s="30"/>
      <c r="C90" s="25" t="s">
        <v>24</v>
      </c>
      <c r="F90" s="23" t="str">
        <f>IF(E16="","",E16)</f>
        <v>Vyplň údaj</v>
      </c>
      <c r="I90" s="85" t="s">
        <v>29</v>
      </c>
      <c r="J90" s="28" t="str">
        <f>E22</f>
        <v xml:space="preserve"> </v>
      </c>
      <c r="L90" s="30"/>
    </row>
    <row r="91" spans="2:47" s="1" customFormat="1" ht="10.35" customHeight="1">
      <c r="B91" s="30"/>
      <c r="I91" s="84"/>
      <c r="L91" s="30"/>
    </row>
    <row r="92" spans="2:47" s="1" customFormat="1" ht="29.25" customHeight="1">
      <c r="B92" s="30"/>
      <c r="C92" s="107" t="s">
        <v>80</v>
      </c>
      <c r="D92" s="94"/>
      <c r="E92" s="94"/>
      <c r="F92" s="94"/>
      <c r="G92" s="94"/>
      <c r="H92" s="94"/>
      <c r="I92" s="108"/>
      <c r="J92" s="109" t="s">
        <v>81</v>
      </c>
      <c r="K92" s="94"/>
      <c r="L92" s="30"/>
    </row>
    <row r="93" spans="2:47" s="1" customFormat="1" ht="10.35" customHeight="1">
      <c r="B93" s="30"/>
      <c r="I93" s="84"/>
      <c r="L93" s="30"/>
    </row>
    <row r="94" spans="2:47" s="1" customFormat="1" ht="22.9" customHeight="1">
      <c r="B94" s="30"/>
      <c r="C94" s="110" t="s">
        <v>82</v>
      </c>
      <c r="I94" s="84"/>
      <c r="J94" s="64">
        <f>J130</f>
        <v>0</v>
      </c>
      <c r="L94" s="30"/>
      <c r="AU94" s="15" t="s">
        <v>83</v>
      </c>
    </row>
    <row r="95" spans="2:47" s="8" customFormat="1" ht="24.95" customHeight="1">
      <c r="B95" s="111"/>
      <c r="D95" s="112" t="s">
        <v>84</v>
      </c>
      <c r="E95" s="113"/>
      <c r="F95" s="113"/>
      <c r="G95" s="113"/>
      <c r="H95" s="113"/>
      <c r="I95" s="114"/>
      <c r="J95" s="115">
        <f>J131</f>
        <v>0</v>
      </c>
      <c r="L95" s="111"/>
    </row>
    <row r="96" spans="2:47" s="9" customFormat="1" ht="19.899999999999999" customHeight="1">
      <c r="B96" s="116"/>
      <c r="D96" s="117" t="s">
        <v>85</v>
      </c>
      <c r="E96" s="118"/>
      <c r="F96" s="118"/>
      <c r="G96" s="118"/>
      <c r="H96" s="118"/>
      <c r="I96" s="119"/>
      <c r="J96" s="120">
        <f>J132</f>
        <v>0</v>
      </c>
      <c r="L96" s="116"/>
    </row>
    <row r="97" spans="2:12" s="9" customFormat="1" ht="19.899999999999999" customHeight="1">
      <c r="B97" s="116"/>
      <c r="D97" s="117" t="s">
        <v>86</v>
      </c>
      <c r="E97" s="118"/>
      <c r="F97" s="118"/>
      <c r="G97" s="118"/>
      <c r="H97" s="118"/>
      <c r="I97" s="119"/>
      <c r="J97" s="120">
        <f>J162</f>
        <v>0</v>
      </c>
      <c r="L97" s="116"/>
    </row>
    <row r="98" spans="2:12" s="9" customFormat="1" ht="19.899999999999999" customHeight="1">
      <c r="B98" s="116"/>
      <c r="D98" s="117" t="s">
        <v>87</v>
      </c>
      <c r="E98" s="118"/>
      <c r="F98" s="118"/>
      <c r="G98" s="118"/>
      <c r="H98" s="118"/>
      <c r="I98" s="119"/>
      <c r="J98" s="120">
        <f>J186</f>
        <v>0</v>
      </c>
      <c r="L98" s="116"/>
    </row>
    <row r="99" spans="2:12" s="8" customFormat="1" ht="24.95" customHeight="1">
      <c r="B99" s="111"/>
      <c r="D99" s="112" t="s">
        <v>88</v>
      </c>
      <c r="E99" s="113"/>
      <c r="F99" s="113"/>
      <c r="G99" s="113"/>
      <c r="H99" s="113"/>
      <c r="I99" s="114"/>
      <c r="J99" s="115">
        <f>J188</f>
        <v>0</v>
      </c>
      <c r="L99" s="111"/>
    </row>
    <row r="100" spans="2:12" s="9" customFormat="1" ht="19.899999999999999" customHeight="1">
      <c r="B100" s="116"/>
      <c r="D100" s="117" t="s">
        <v>89</v>
      </c>
      <c r="E100" s="118"/>
      <c r="F100" s="118"/>
      <c r="G100" s="118"/>
      <c r="H100" s="118"/>
      <c r="I100" s="119"/>
      <c r="J100" s="120">
        <f>J189</f>
        <v>0</v>
      </c>
      <c r="L100" s="116"/>
    </row>
    <row r="101" spans="2:12" s="9" customFormat="1" ht="19.899999999999999" customHeight="1">
      <c r="B101" s="116"/>
      <c r="D101" s="117" t="s">
        <v>90</v>
      </c>
      <c r="E101" s="118"/>
      <c r="F101" s="118"/>
      <c r="G101" s="118"/>
      <c r="H101" s="118"/>
      <c r="I101" s="119"/>
      <c r="J101" s="120">
        <f>J198</f>
        <v>0</v>
      </c>
      <c r="L101" s="116"/>
    </row>
    <row r="102" spans="2:12" s="9" customFormat="1" ht="19.899999999999999" customHeight="1">
      <c r="B102" s="116"/>
      <c r="D102" s="117" t="s">
        <v>91</v>
      </c>
      <c r="E102" s="118"/>
      <c r="F102" s="118"/>
      <c r="G102" s="118"/>
      <c r="H102" s="118"/>
      <c r="I102" s="119"/>
      <c r="J102" s="120">
        <f>J207</f>
        <v>0</v>
      </c>
      <c r="L102" s="116"/>
    </row>
    <row r="103" spans="2:12" s="9" customFormat="1" ht="19.899999999999999" customHeight="1">
      <c r="B103" s="116"/>
      <c r="D103" s="117" t="s">
        <v>92</v>
      </c>
      <c r="E103" s="118"/>
      <c r="F103" s="118"/>
      <c r="G103" s="118"/>
      <c r="H103" s="118"/>
      <c r="I103" s="119"/>
      <c r="J103" s="120">
        <f>J223</f>
        <v>0</v>
      </c>
      <c r="L103" s="116"/>
    </row>
    <row r="104" spans="2:12" s="9" customFormat="1" ht="19.899999999999999" customHeight="1">
      <c r="B104" s="116"/>
      <c r="D104" s="117" t="s">
        <v>93</v>
      </c>
      <c r="E104" s="118"/>
      <c r="F104" s="118"/>
      <c r="G104" s="118"/>
      <c r="H104" s="118"/>
      <c r="I104" s="119"/>
      <c r="J104" s="120">
        <f>J288</f>
        <v>0</v>
      </c>
      <c r="L104" s="116"/>
    </row>
    <row r="105" spans="2:12" s="9" customFormat="1" ht="19.899999999999999" customHeight="1">
      <c r="B105" s="116"/>
      <c r="D105" s="117" t="s">
        <v>94</v>
      </c>
      <c r="E105" s="118"/>
      <c r="F105" s="118"/>
      <c r="G105" s="118"/>
      <c r="H105" s="118"/>
      <c r="I105" s="119"/>
      <c r="J105" s="120">
        <f>J292</f>
        <v>0</v>
      </c>
      <c r="L105" s="116"/>
    </row>
    <row r="106" spans="2:12" s="9" customFormat="1" ht="19.899999999999999" customHeight="1">
      <c r="B106" s="116"/>
      <c r="D106" s="117" t="s">
        <v>95</v>
      </c>
      <c r="E106" s="118"/>
      <c r="F106" s="118"/>
      <c r="G106" s="118"/>
      <c r="H106" s="118"/>
      <c r="I106" s="119"/>
      <c r="J106" s="120">
        <f>J296</f>
        <v>0</v>
      </c>
      <c r="L106" s="116"/>
    </row>
    <row r="107" spans="2:12" s="9" customFormat="1" ht="19.899999999999999" customHeight="1">
      <c r="B107" s="116"/>
      <c r="D107" s="117" t="s">
        <v>96</v>
      </c>
      <c r="E107" s="118"/>
      <c r="F107" s="118"/>
      <c r="G107" s="118"/>
      <c r="H107" s="118"/>
      <c r="I107" s="119"/>
      <c r="J107" s="120">
        <f>J299</f>
        <v>0</v>
      </c>
      <c r="L107" s="116"/>
    </row>
    <row r="108" spans="2:12" s="9" customFormat="1" ht="19.899999999999999" customHeight="1">
      <c r="B108" s="116"/>
      <c r="D108" s="117" t="s">
        <v>97</v>
      </c>
      <c r="E108" s="118"/>
      <c r="F108" s="118"/>
      <c r="G108" s="118"/>
      <c r="H108" s="118"/>
      <c r="I108" s="119"/>
      <c r="J108" s="120">
        <f>J307</f>
        <v>0</v>
      </c>
      <c r="L108" s="116"/>
    </row>
    <row r="109" spans="2:12" s="9" customFormat="1" ht="19.899999999999999" customHeight="1">
      <c r="B109" s="116"/>
      <c r="D109" s="117" t="s">
        <v>98</v>
      </c>
      <c r="E109" s="118"/>
      <c r="F109" s="118"/>
      <c r="G109" s="118"/>
      <c r="H109" s="118"/>
      <c r="I109" s="119"/>
      <c r="J109" s="120">
        <f>J313</f>
        <v>0</v>
      </c>
      <c r="L109" s="116"/>
    </row>
    <row r="110" spans="2:12" s="9" customFormat="1" ht="19.899999999999999" customHeight="1">
      <c r="B110" s="116"/>
      <c r="D110" s="117" t="s">
        <v>99</v>
      </c>
      <c r="E110" s="118"/>
      <c r="F110" s="118"/>
      <c r="G110" s="118"/>
      <c r="H110" s="118"/>
      <c r="I110" s="119"/>
      <c r="J110" s="120">
        <f>J321</f>
        <v>0</v>
      </c>
      <c r="L110" s="116"/>
    </row>
    <row r="111" spans="2:12" s="9" customFormat="1" ht="19.899999999999999" customHeight="1">
      <c r="B111" s="116"/>
      <c r="D111" s="117" t="s">
        <v>100</v>
      </c>
      <c r="E111" s="118"/>
      <c r="F111" s="118"/>
      <c r="G111" s="118"/>
      <c r="H111" s="118"/>
      <c r="I111" s="119"/>
      <c r="J111" s="120">
        <f>J331</f>
        <v>0</v>
      </c>
      <c r="L111" s="116"/>
    </row>
    <row r="112" spans="2:12" s="9" customFormat="1" ht="19.899999999999999" customHeight="1">
      <c r="B112" s="116"/>
      <c r="D112" s="117" t="s">
        <v>101</v>
      </c>
      <c r="E112" s="118"/>
      <c r="F112" s="118"/>
      <c r="G112" s="118"/>
      <c r="H112" s="118"/>
      <c r="I112" s="119"/>
      <c r="J112" s="120">
        <f>J340</f>
        <v>0</v>
      </c>
      <c r="L112" s="116"/>
    </row>
    <row r="113" spans="2:12" s="1" customFormat="1" ht="21.75" customHeight="1">
      <c r="B113" s="30"/>
      <c r="I113" s="84"/>
      <c r="L113" s="30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105"/>
      <c r="J114" s="43"/>
      <c r="K114" s="43"/>
      <c r="L114" s="30"/>
    </row>
    <row r="118" spans="2:12" s="1" customFormat="1" ht="6.95" customHeight="1">
      <c r="B118" s="44"/>
      <c r="C118" s="45"/>
      <c r="D118" s="45"/>
      <c r="E118" s="45"/>
      <c r="F118" s="45"/>
      <c r="G118" s="45"/>
      <c r="H118" s="45"/>
      <c r="I118" s="106"/>
      <c r="J118" s="45"/>
      <c r="K118" s="45"/>
      <c r="L118" s="30"/>
    </row>
    <row r="119" spans="2:12" s="1" customFormat="1" ht="24.95" customHeight="1">
      <c r="B119" s="30"/>
      <c r="C119" s="19" t="s">
        <v>102</v>
      </c>
      <c r="I119" s="84"/>
      <c r="L119" s="30"/>
    </row>
    <row r="120" spans="2:12" s="1" customFormat="1" ht="6.95" customHeight="1">
      <c r="B120" s="30"/>
      <c r="I120" s="84"/>
      <c r="L120" s="30"/>
    </row>
    <row r="121" spans="2:12" s="1" customFormat="1" ht="12" customHeight="1">
      <c r="B121" s="30"/>
      <c r="C121" s="25" t="s">
        <v>14</v>
      </c>
      <c r="I121" s="84"/>
      <c r="L121" s="30"/>
    </row>
    <row r="122" spans="2:12" s="1" customFormat="1" ht="16.5" customHeight="1">
      <c r="B122" s="30"/>
      <c r="E122" s="202" t="str">
        <f>E7</f>
        <v>Rekonštrukcia hygienických zariadení v ZŠ s MŠ Zlaté</v>
      </c>
      <c r="F122" s="226"/>
      <c r="G122" s="226"/>
      <c r="H122" s="226"/>
      <c r="I122" s="84"/>
      <c r="L122" s="30"/>
    </row>
    <row r="123" spans="2:12" s="1" customFormat="1" ht="6.95" customHeight="1">
      <c r="B123" s="30"/>
      <c r="I123" s="84"/>
      <c r="L123" s="30"/>
    </row>
    <row r="124" spans="2:12" s="1" customFormat="1" ht="12" customHeight="1">
      <c r="B124" s="30"/>
      <c r="C124" s="25" t="s">
        <v>18</v>
      </c>
      <c r="F124" s="23" t="str">
        <f>F10</f>
        <v xml:space="preserve"> </v>
      </c>
      <c r="I124" s="85" t="s">
        <v>20</v>
      </c>
      <c r="J124" s="50" t="str">
        <f>IF(J10="","",J10)</f>
        <v/>
      </c>
      <c r="L124" s="30"/>
    </row>
    <row r="125" spans="2:12" s="1" customFormat="1" ht="6.95" customHeight="1">
      <c r="B125" s="30"/>
      <c r="I125" s="84"/>
      <c r="L125" s="30"/>
    </row>
    <row r="126" spans="2:12" s="1" customFormat="1" ht="15.2" customHeight="1">
      <c r="B126" s="30"/>
      <c r="C126" s="25" t="s">
        <v>21</v>
      </c>
      <c r="F126" s="23" t="str">
        <f>E13</f>
        <v xml:space="preserve"> </v>
      </c>
      <c r="I126" s="85" t="s">
        <v>26</v>
      </c>
      <c r="J126" s="28" t="str">
        <f>E19</f>
        <v xml:space="preserve"> </v>
      </c>
      <c r="L126" s="30"/>
    </row>
    <row r="127" spans="2:12" s="1" customFormat="1" ht="15.2" customHeight="1">
      <c r="B127" s="30"/>
      <c r="C127" s="25" t="s">
        <v>24</v>
      </c>
      <c r="F127" s="23" t="str">
        <f>IF(E16="","",E16)</f>
        <v>Vyplň údaj</v>
      </c>
      <c r="I127" s="85" t="s">
        <v>29</v>
      </c>
      <c r="J127" s="28" t="str">
        <f>E22</f>
        <v xml:space="preserve"> </v>
      </c>
      <c r="L127" s="30"/>
    </row>
    <row r="128" spans="2:12" s="1" customFormat="1" ht="10.35" customHeight="1">
      <c r="B128" s="30"/>
      <c r="I128" s="84"/>
      <c r="L128" s="30"/>
    </row>
    <row r="129" spans="2:65" s="10" customFormat="1" ht="29.25" customHeight="1">
      <c r="B129" s="121"/>
      <c r="C129" s="122" t="s">
        <v>103</v>
      </c>
      <c r="D129" s="123" t="s">
        <v>56</v>
      </c>
      <c r="E129" s="123" t="s">
        <v>52</v>
      </c>
      <c r="F129" s="123" t="s">
        <v>53</v>
      </c>
      <c r="G129" s="123" t="s">
        <v>104</v>
      </c>
      <c r="H129" s="123" t="s">
        <v>105</v>
      </c>
      <c r="I129" s="124" t="s">
        <v>106</v>
      </c>
      <c r="J129" s="125" t="s">
        <v>81</v>
      </c>
      <c r="K129" s="126" t="s">
        <v>107</v>
      </c>
      <c r="L129" s="121"/>
      <c r="M129" s="57" t="s">
        <v>1</v>
      </c>
      <c r="N129" s="58" t="s">
        <v>35</v>
      </c>
      <c r="O129" s="58" t="s">
        <v>108</v>
      </c>
      <c r="P129" s="58" t="s">
        <v>109</v>
      </c>
      <c r="Q129" s="58" t="s">
        <v>110</v>
      </c>
      <c r="R129" s="58" t="s">
        <v>111</v>
      </c>
      <c r="S129" s="58" t="s">
        <v>112</v>
      </c>
      <c r="T129" s="59" t="s">
        <v>113</v>
      </c>
    </row>
    <row r="130" spans="2:65" s="1" customFormat="1" ht="22.9" customHeight="1">
      <c r="B130" s="30"/>
      <c r="C130" s="62" t="s">
        <v>82</v>
      </c>
      <c r="I130" s="84"/>
      <c r="J130" s="127">
        <f>BK130</f>
        <v>0</v>
      </c>
      <c r="L130" s="30"/>
      <c r="M130" s="60"/>
      <c r="N130" s="51"/>
      <c r="O130" s="51"/>
      <c r="P130" s="128">
        <f>P131+P188</f>
        <v>0</v>
      </c>
      <c r="Q130" s="51"/>
      <c r="R130" s="128">
        <f>R131+R188</f>
        <v>8.0902537700000003</v>
      </c>
      <c r="S130" s="51"/>
      <c r="T130" s="129">
        <f>T131+T188</f>
        <v>8.8371339999999989</v>
      </c>
      <c r="AT130" s="15" t="s">
        <v>70</v>
      </c>
      <c r="AU130" s="15" t="s">
        <v>83</v>
      </c>
      <c r="BK130" s="130">
        <f>BK131+BK188</f>
        <v>0</v>
      </c>
    </row>
    <row r="131" spans="2:65" s="11" customFormat="1" ht="25.9" customHeight="1">
      <c r="B131" s="131"/>
      <c r="D131" s="132" t="s">
        <v>70</v>
      </c>
      <c r="E131" s="133" t="s">
        <v>114</v>
      </c>
      <c r="F131" s="133" t="s">
        <v>115</v>
      </c>
      <c r="I131" s="134"/>
      <c r="J131" s="135">
        <f>BK131</f>
        <v>0</v>
      </c>
      <c r="L131" s="131"/>
      <c r="M131" s="136"/>
      <c r="N131" s="137"/>
      <c r="O131" s="137"/>
      <c r="P131" s="138">
        <f>P132+P162+P186</f>
        <v>0</v>
      </c>
      <c r="Q131" s="137"/>
      <c r="R131" s="138">
        <f>R132+R162+R186</f>
        <v>4.1376045999999995</v>
      </c>
      <c r="S131" s="137"/>
      <c r="T131" s="139">
        <f>T132+T162+T186</f>
        <v>8.0309039999999996</v>
      </c>
      <c r="AR131" s="132" t="s">
        <v>76</v>
      </c>
      <c r="AT131" s="140" t="s">
        <v>70</v>
      </c>
      <c r="AU131" s="140" t="s">
        <v>71</v>
      </c>
      <c r="AY131" s="132" t="s">
        <v>116</v>
      </c>
      <c r="BK131" s="141">
        <f>BK132+BK162+BK186</f>
        <v>0</v>
      </c>
    </row>
    <row r="132" spans="2:65" s="11" customFormat="1" ht="22.9" customHeight="1">
      <c r="B132" s="131"/>
      <c r="D132" s="132" t="s">
        <v>70</v>
      </c>
      <c r="E132" s="142" t="s">
        <v>117</v>
      </c>
      <c r="F132" s="142" t="s">
        <v>118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SUM(P133:P161)</f>
        <v>0</v>
      </c>
      <c r="Q132" s="137"/>
      <c r="R132" s="138">
        <f>SUM(R133:R161)</f>
        <v>4.0750317999999996</v>
      </c>
      <c r="S132" s="137"/>
      <c r="T132" s="139">
        <f>SUM(T133:T161)</f>
        <v>0</v>
      </c>
      <c r="AR132" s="132" t="s">
        <v>76</v>
      </c>
      <c r="AT132" s="140" t="s">
        <v>70</v>
      </c>
      <c r="AU132" s="140" t="s">
        <v>76</v>
      </c>
      <c r="AY132" s="132" t="s">
        <v>116</v>
      </c>
      <c r="BK132" s="141">
        <f>SUM(BK133:BK161)</f>
        <v>0</v>
      </c>
    </row>
    <row r="133" spans="2:65" s="1" customFormat="1" ht="24" customHeight="1">
      <c r="B133" s="144"/>
      <c r="C133" s="145" t="s">
        <v>76</v>
      </c>
      <c r="D133" s="145" t="s">
        <v>119</v>
      </c>
      <c r="E133" s="146" t="s">
        <v>120</v>
      </c>
      <c r="F133" s="147" t="s">
        <v>121</v>
      </c>
      <c r="G133" s="148" t="s">
        <v>122</v>
      </c>
      <c r="H133" s="149">
        <v>17.309999999999999</v>
      </c>
      <c r="I133" s="150"/>
      <c r="J133" s="149">
        <f>ROUND(I133*H133,3)</f>
        <v>0</v>
      </c>
      <c r="K133" s="147" t="s">
        <v>123</v>
      </c>
      <c r="L133" s="30"/>
      <c r="M133" s="151" t="s">
        <v>1</v>
      </c>
      <c r="N133" s="152" t="s">
        <v>37</v>
      </c>
      <c r="O133" s="53"/>
      <c r="P133" s="153">
        <f>O133*H133</f>
        <v>0</v>
      </c>
      <c r="Q133" s="153">
        <v>2.0000000000000001E-4</v>
      </c>
      <c r="R133" s="153">
        <f>Q133*H133</f>
        <v>3.4619999999999998E-3</v>
      </c>
      <c r="S133" s="153">
        <v>0</v>
      </c>
      <c r="T133" s="154">
        <f>S133*H133</f>
        <v>0</v>
      </c>
      <c r="AR133" s="155" t="s">
        <v>124</v>
      </c>
      <c r="AT133" s="155" t="s">
        <v>119</v>
      </c>
      <c r="AU133" s="155" t="s">
        <v>125</v>
      </c>
      <c r="AY133" s="15" t="s">
        <v>116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5" t="s">
        <v>125</v>
      </c>
      <c r="BK133" s="157">
        <f>ROUND(I133*H133,3)</f>
        <v>0</v>
      </c>
      <c r="BL133" s="15" t="s">
        <v>124</v>
      </c>
      <c r="BM133" s="155" t="s">
        <v>126</v>
      </c>
    </row>
    <row r="134" spans="2:65" s="12" customFormat="1" ht="11.25">
      <c r="B134" s="158"/>
      <c r="D134" s="159" t="s">
        <v>127</v>
      </c>
      <c r="E134" s="160" t="s">
        <v>1</v>
      </c>
      <c r="F134" s="161" t="s">
        <v>128</v>
      </c>
      <c r="H134" s="162">
        <v>17.309999999999999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127</v>
      </c>
      <c r="AU134" s="160" t="s">
        <v>125</v>
      </c>
      <c r="AV134" s="12" t="s">
        <v>125</v>
      </c>
      <c r="AW134" s="12" t="s">
        <v>27</v>
      </c>
      <c r="AX134" s="12" t="s">
        <v>71</v>
      </c>
      <c r="AY134" s="160" t="s">
        <v>116</v>
      </c>
    </row>
    <row r="135" spans="2:65" s="13" customFormat="1" ht="11.25">
      <c r="B135" s="167"/>
      <c r="D135" s="159" t="s">
        <v>127</v>
      </c>
      <c r="E135" s="168" t="s">
        <v>1</v>
      </c>
      <c r="F135" s="169" t="s">
        <v>129</v>
      </c>
      <c r="H135" s="170">
        <v>17.309999999999999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127</v>
      </c>
      <c r="AU135" s="168" t="s">
        <v>125</v>
      </c>
      <c r="AV135" s="13" t="s">
        <v>124</v>
      </c>
      <c r="AW135" s="13" t="s">
        <v>27</v>
      </c>
      <c r="AX135" s="13" t="s">
        <v>76</v>
      </c>
      <c r="AY135" s="168" t="s">
        <v>116</v>
      </c>
    </row>
    <row r="136" spans="2:65" s="1" customFormat="1" ht="24" customHeight="1">
      <c r="B136" s="144"/>
      <c r="C136" s="145" t="s">
        <v>125</v>
      </c>
      <c r="D136" s="145" t="s">
        <v>119</v>
      </c>
      <c r="E136" s="146" t="s">
        <v>130</v>
      </c>
      <c r="F136" s="147" t="s">
        <v>131</v>
      </c>
      <c r="G136" s="148" t="s">
        <v>122</v>
      </c>
      <c r="H136" s="149">
        <v>17.309999999999999</v>
      </c>
      <c r="I136" s="150"/>
      <c r="J136" s="149">
        <f>ROUND(I136*H136,3)</f>
        <v>0</v>
      </c>
      <c r="K136" s="147" t="s">
        <v>123</v>
      </c>
      <c r="L136" s="30"/>
      <c r="M136" s="151" t="s">
        <v>1</v>
      </c>
      <c r="N136" s="152" t="s">
        <v>37</v>
      </c>
      <c r="O136" s="53"/>
      <c r="P136" s="153">
        <f>O136*H136</f>
        <v>0</v>
      </c>
      <c r="Q136" s="153">
        <v>6.6E-3</v>
      </c>
      <c r="R136" s="153">
        <f>Q136*H136</f>
        <v>0.11424599999999999</v>
      </c>
      <c r="S136" s="153">
        <v>0</v>
      </c>
      <c r="T136" s="154">
        <f>S136*H136</f>
        <v>0</v>
      </c>
      <c r="AR136" s="155" t="s">
        <v>124</v>
      </c>
      <c r="AT136" s="155" t="s">
        <v>119</v>
      </c>
      <c r="AU136" s="155" t="s">
        <v>125</v>
      </c>
      <c r="AY136" s="15" t="s">
        <v>116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5" t="s">
        <v>125</v>
      </c>
      <c r="BK136" s="157">
        <f>ROUND(I136*H136,3)</f>
        <v>0</v>
      </c>
      <c r="BL136" s="15" t="s">
        <v>124</v>
      </c>
      <c r="BM136" s="155" t="s">
        <v>132</v>
      </c>
    </row>
    <row r="137" spans="2:65" s="12" customFormat="1" ht="11.25">
      <c r="B137" s="158"/>
      <c r="D137" s="159" t="s">
        <v>127</v>
      </c>
      <c r="E137" s="160" t="s">
        <v>1</v>
      </c>
      <c r="F137" s="161" t="s">
        <v>128</v>
      </c>
      <c r="H137" s="162">
        <v>17.309999999999999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127</v>
      </c>
      <c r="AU137" s="160" t="s">
        <v>125</v>
      </c>
      <c r="AV137" s="12" t="s">
        <v>125</v>
      </c>
      <c r="AW137" s="12" t="s">
        <v>27</v>
      </c>
      <c r="AX137" s="12" t="s">
        <v>71</v>
      </c>
      <c r="AY137" s="160" t="s">
        <v>116</v>
      </c>
    </row>
    <row r="138" spans="2:65" s="13" customFormat="1" ht="11.25">
      <c r="B138" s="167"/>
      <c r="D138" s="159" t="s">
        <v>127</v>
      </c>
      <c r="E138" s="168" t="s">
        <v>1</v>
      </c>
      <c r="F138" s="169" t="s">
        <v>129</v>
      </c>
      <c r="H138" s="170">
        <v>17.309999999999999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127</v>
      </c>
      <c r="AU138" s="168" t="s">
        <v>125</v>
      </c>
      <c r="AV138" s="13" t="s">
        <v>124</v>
      </c>
      <c r="AW138" s="13" t="s">
        <v>27</v>
      </c>
      <c r="AX138" s="13" t="s">
        <v>76</v>
      </c>
      <c r="AY138" s="168" t="s">
        <v>116</v>
      </c>
    </row>
    <row r="139" spans="2:65" s="1" customFormat="1" ht="24" customHeight="1">
      <c r="B139" s="144"/>
      <c r="C139" s="145" t="s">
        <v>133</v>
      </c>
      <c r="D139" s="145" t="s">
        <v>119</v>
      </c>
      <c r="E139" s="146" t="s">
        <v>134</v>
      </c>
      <c r="F139" s="147" t="s">
        <v>135</v>
      </c>
      <c r="G139" s="148" t="s">
        <v>122</v>
      </c>
      <c r="H139" s="149">
        <v>8</v>
      </c>
      <c r="I139" s="150"/>
      <c r="J139" s="149">
        <f>ROUND(I139*H139,3)</f>
        <v>0</v>
      </c>
      <c r="K139" s="147" t="s">
        <v>123</v>
      </c>
      <c r="L139" s="30"/>
      <c r="M139" s="151" t="s">
        <v>1</v>
      </c>
      <c r="N139" s="152" t="s">
        <v>37</v>
      </c>
      <c r="O139" s="53"/>
      <c r="P139" s="153">
        <f>O139*H139</f>
        <v>0</v>
      </c>
      <c r="Q139" s="153">
        <v>7.5520000000000004E-2</v>
      </c>
      <c r="R139" s="153">
        <f>Q139*H139</f>
        <v>0.60416000000000003</v>
      </c>
      <c r="S139" s="153">
        <v>0</v>
      </c>
      <c r="T139" s="154">
        <f>S139*H139</f>
        <v>0</v>
      </c>
      <c r="AR139" s="155" t="s">
        <v>124</v>
      </c>
      <c r="AT139" s="155" t="s">
        <v>119</v>
      </c>
      <c r="AU139" s="155" t="s">
        <v>125</v>
      </c>
      <c r="AY139" s="15" t="s">
        <v>116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5" t="s">
        <v>125</v>
      </c>
      <c r="BK139" s="157">
        <f>ROUND(I139*H139,3)</f>
        <v>0</v>
      </c>
      <c r="BL139" s="15" t="s">
        <v>124</v>
      </c>
      <c r="BM139" s="155" t="s">
        <v>136</v>
      </c>
    </row>
    <row r="140" spans="2:65" s="1" customFormat="1" ht="24" customHeight="1">
      <c r="B140" s="144"/>
      <c r="C140" s="145" t="s">
        <v>124</v>
      </c>
      <c r="D140" s="145" t="s">
        <v>119</v>
      </c>
      <c r="E140" s="146" t="s">
        <v>137</v>
      </c>
      <c r="F140" s="147" t="s">
        <v>138</v>
      </c>
      <c r="G140" s="148" t="s">
        <v>122</v>
      </c>
      <c r="H140" s="149">
        <v>185.839</v>
      </c>
      <c r="I140" s="150"/>
      <c r="J140" s="149">
        <f>ROUND(I140*H140,3)</f>
        <v>0</v>
      </c>
      <c r="K140" s="147" t="s">
        <v>123</v>
      </c>
      <c r="L140" s="30"/>
      <c r="M140" s="151" t="s">
        <v>1</v>
      </c>
      <c r="N140" s="152" t="s">
        <v>37</v>
      </c>
      <c r="O140" s="53"/>
      <c r="P140" s="153">
        <f>O140*H140</f>
        <v>0</v>
      </c>
      <c r="Q140" s="153">
        <v>2.0000000000000001E-4</v>
      </c>
      <c r="R140" s="153">
        <f>Q140*H140</f>
        <v>3.7167800000000001E-2</v>
      </c>
      <c r="S140" s="153">
        <v>0</v>
      </c>
      <c r="T140" s="154">
        <f>S140*H140</f>
        <v>0</v>
      </c>
      <c r="AR140" s="155" t="s">
        <v>124</v>
      </c>
      <c r="AT140" s="155" t="s">
        <v>119</v>
      </c>
      <c r="AU140" s="155" t="s">
        <v>125</v>
      </c>
      <c r="AY140" s="15" t="s">
        <v>116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5" t="s">
        <v>125</v>
      </c>
      <c r="BK140" s="157">
        <f>ROUND(I140*H140,3)</f>
        <v>0</v>
      </c>
      <c r="BL140" s="15" t="s">
        <v>124</v>
      </c>
      <c r="BM140" s="155" t="s">
        <v>139</v>
      </c>
    </row>
    <row r="141" spans="2:65" s="12" customFormat="1" ht="11.25">
      <c r="B141" s="158"/>
      <c r="D141" s="159" t="s">
        <v>127</v>
      </c>
      <c r="E141" s="160" t="s">
        <v>1</v>
      </c>
      <c r="F141" s="161" t="s">
        <v>140</v>
      </c>
      <c r="H141" s="162">
        <v>44.43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127</v>
      </c>
      <c r="AU141" s="160" t="s">
        <v>125</v>
      </c>
      <c r="AV141" s="12" t="s">
        <v>125</v>
      </c>
      <c r="AW141" s="12" t="s">
        <v>27</v>
      </c>
      <c r="AX141" s="12" t="s">
        <v>71</v>
      </c>
      <c r="AY141" s="160" t="s">
        <v>116</v>
      </c>
    </row>
    <row r="142" spans="2:65" s="12" customFormat="1" ht="11.25">
      <c r="B142" s="158"/>
      <c r="D142" s="159" t="s">
        <v>127</v>
      </c>
      <c r="E142" s="160" t="s">
        <v>1</v>
      </c>
      <c r="F142" s="161" t="s">
        <v>141</v>
      </c>
      <c r="H142" s="162">
        <v>41.55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127</v>
      </c>
      <c r="AU142" s="160" t="s">
        <v>125</v>
      </c>
      <c r="AV142" s="12" t="s">
        <v>125</v>
      </c>
      <c r="AW142" s="12" t="s">
        <v>27</v>
      </c>
      <c r="AX142" s="12" t="s">
        <v>71</v>
      </c>
      <c r="AY142" s="160" t="s">
        <v>116</v>
      </c>
    </row>
    <row r="143" spans="2:65" s="12" customFormat="1" ht="11.25">
      <c r="B143" s="158"/>
      <c r="D143" s="159" t="s">
        <v>127</v>
      </c>
      <c r="E143" s="160" t="s">
        <v>1</v>
      </c>
      <c r="F143" s="161" t="s">
        <v>142</v>
      </c>
      <c r="H143" s="162">
        <v>62.02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127</v>
      </c>
      <c r="AU143" s="160" t="s">
        <v>125</v>
      </c>
      <c r="AV143" s="12" t="s">
        <v>125</v>
      </c>
      <c r="AW143" s="12" t="s">
        <v>27</v>
      </c>
      <c r="AX143" s="12" t="s">
        <v>71</v>
      </c>
      <c r="AY143" s="160" t="s">
        <v>116</v>
      </c>
    </row>
    <row r="144" spans="2:65" s="12" customFormat="1" ht="22.5">
      <c r="B144" s="158"/>
      <c r="D144" s="159" t="s">
        <v>127</v>
      </c>
      <c r="E144" s="160" t="s">
        <v>1</v>
      </c>
      <c r="F144" s="161" t="s">
        <v>143</v>
      </c>
      <c r="H144" s="162">
        <v>70.429000000000002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127</v>
      </c>
      <c r="AU144" s="160" t="s">
        <v>125</v>
      </c>
      <c r="AV144" s="12" t="s">
        <v>125</v>
      </c>
      <c r="AW144" s="12" t="s">
        <v>27</v>
      </c>
      <c r="AX144" s="12" t="s">
        <v>71</v>
      </c>
      <c r="AY144" s="160" t="s">
        <v>116</v>
      </c>
    </row>
    <row r="145" spans="2:65" s="12" customFormat="1" ht="11.25">
      <c r="B145" s="158"/>
      <c r="D145" s="159" t="s">
        <v>127</v>
      </c>
      <c r="E145" s="160" t="s">
        <v>1</v>
      </c>
      <c r="F145" s="161" t="s">
        <v>144</v>
      </c>
      <c r="H145" s="162">
        <v>-15.28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127</v>
      </c>
      <c r="AU145" s="160" t="s">
        <v>125</v>
      </c>
      <c r="AV145" s="12" t="s">
        <v>125</v>
      </c>
      <c r="AW145" s="12" t="s">
        <v>27</v>
      </c>
      <c r="AX145" s="12" t="s">
        <v>71</v>
      </c>
      <c r="AY145" s="160" t="s">
        <v>116</v>
      </c>
    </row>
    <row r="146" spans="2:65" s="12" customFormat="1" ht="11.25">
      <c r="B146" s="158"/>
      <c r="D146" s="159" t="s">
        <v>127</v>
      </c>
      <c r="E146" s="160" t="s">
        <v>1</v>
      </c>
      <c r="F146" s="161" t="s">
        <v>145</v>
      </c>
      <c r="H146" s="162">
        <v>-17.309999999999999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127</v>
      </c>
      <c r="AU146" s="160" t="s">
        <v>125</v>
      </c>
      <c r="AV146" s="12" t="s">
        <v>125</v>
      </c>
      <c r="AW146" s="12" t="s">
        <v>27</v>
      </c>
      <c r="AX146" s="12" t="s">
        <v>71</v>
      </c>
      <c r="AY146" s="160" t="s">
        <v>116</v>
      </c>
    </row>
    <row r="147" spans="2:65" s="13" customFormat="1" ht="11.25">
      <c r="B147" s="167"/>
      <c r="D147" s="159" t="s">
        <v>127</v>
      </c>
      <c r="E147" s="168" t="s">
        <v>1</v>
      </c>
      <c r="F147" s="169" t="s">
        <v>129</v>
      </c>
      <c r="H147" s="170">
        <v>185.839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127</v>
      </c>
      <c r="AU147" s="168" t="s">
        <v>125</v>
      </c>
      <c r="AV147" s="13" t="s">
        <v>124</v>
      </c>
      <c r="AW147" s="13" t="s">
        <v>27</v>
      </c>
      <c r="AX147" s="13" t="s">
        <v>76</v>
      </c>
      <c r="AY147" s="168" t="s">
        <v>116</v>
      </c>
    </row>
    <row r="148" spans="2:65" s="1" customFormat="1" ht="24" customHeight="1">
      <c r="B148" s="144"/>
      <c r="C148" s="145" t="s">
        <v>146</v>
      </c>
      <c r="D148" s="145" t="s">
        <v>119</v>
      </c>
      <c r="E148" s="146" t="s">
        <v>147</v>
      </c>
      <c r="F148" s="147" t="s">
        <v>148</v>
      </c>
      <c r="G148" s="148" t="s">
        <v>122</v>
      </c>
      <c r="H148" s="149">
        <v>85.98</v>
      </c>
      <c r="I148" s="150"/>
      <c r="J148" s="149">
        <f>ROUND(I148*H148,3)</f>
        <v>0</v>
      </c>
      <c r="K148" s="147" t="s">
        <v>123</v>
      </c>
      <c r="L148" s="30"/>
      <c r="M148" s="151" t="s">
        <v>1</v>
      </c>
      <c r="N148" s="152" t="s">
        <v>37</v>
      </c>
      <c r="O148" s="53"/>
      <c r="P148" s="153">
        <f>O148*H148</f>
        <v>0</v>
      </c>
      <c r="Q148" s="153">
        <v>2.3619999999999999E-2</v>
      </c>
      <c r="R148" s="153">
        <f>Q148*H148</f>
        <v>2.0308476</v>
      </c>
      <c r="S148" s="153">
        <v>0</v>
      </c>
      <c r="T148" s="154">
        <f>S148*H148</f>
        <v>0</v>
      </c>
      <c r="AR148" s="155" t="s">
        <v>124</v>
      </c>
      <c r="AT148" s="155" t="s">
        <v>119</v>
      </c>
      <c r="AU148" s="155" t="s">
        <v>125</v>
      </c>
      <c r="AY148" s="15" t="s">
        <v>116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5" t="s">
        <v>125</v>
      </c>
      <c r="BK148" s="157">
        <f>ROUND(I148*H148,3)</f>
        <v>0</v>
      </c>
      <c r="BL148" s="15" t="s">
        <v>124</v>
      </c>
      <c r="BM148" s="155" t="s">
        <v>149</v>
      </c>
    </row>
    <row r="149" spans="2:65" s="12" customFormat="1" ht="11.25">
      <c r="B149" s="158"/>
      <c r="D149" s="159" t="s">
        <v>127</v>
      </c>
      <c r="E149" s="160" t="s">
        <v>1</v>
      </c>
      <c r="F149" s="161" t="s">
        <v>140</v>
      </c>
      <c r="H149" s="162">
        <v>44.43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127</v>
      </c>
      <c r="AU149" s="160" t="s">
        <v>125</v>
      </c>
      <c r="AV149" s="12" t="s">
        <v>125</v>
      </c>
      <c r="AW149" s="12" t="s">
        <v>27</v>
      </c>
      <c r="AX149" s="12" t="s">
        <v>71</v>
      </c>
      <c r="AY149" s="160" t="s">
        <v>116</v>
      </c>
    </row>
    <row r="150" spans="2:65" s="12" customFormat="1" ht="11.25">
      <c r="B150" s="158"/>
      <c r="D150" s="159" t="s">
        <v>127</v>
      </c>
      <c r="E150" s="160" t="s">
        <v>1</v>
      </c>
      <c r="F150" s="161" t="s">
        <v>141</v>
      </c>
      <c r="H150" s="162">
        <v>41.55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127</v>
      </c>
      <c r="AU150" s="160" t="s">
        <v>125</v>
      </c>
      <c r="AV150" s="12" t="s">
        <v>125</v>
      </c>
      <c r="AW150" s="12" t="s">
        <v>27</v>
      </c>
      <c r="AX150" s="12" t="s">
        <v>71</v>
      </c>
      <c r="AY150" s="160" t="s">
        <v>116</v>
      </c>
    </row>
    <row r="151" spans="2:65" s="13" customFormat="1" ht="11.25">
      <c r="B151" s="167"/>
      <c r="D151" s="159" t="s">
        <v>127</v>
      </c>
      <c r="E151" s="168" t="s">
        <v>1</v>
      </c>
      <c r="F151" s="169" t="s">
        <v>129</v>
      </c>
      <c r="H151" s="170">
        <v>85.97999999999999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127</v>
      </c>
      <c r="AU151" s="168" t="s">
        <v>125</v>
      </c>
      <c r="AV151" s="13" t="s">
        <v>124</v>
      </c>
      <c r="AW151" s="13" t="s">
        <v>27</v>
      </c>
      <c r="AX151" s="13" t="s">
        <v>76</v>
      </c>
      <c r="AY151" s="168" t="s">
        <v>116</v>
      </c>
    </row>
    <row r="152" spans="2:65" s="1" customFormat="1" ht="24" customHeight="1">
      <c r="B152" s="144"/>
      <c r="C152" s="145" t="s">
        <v>117</v>
      </c>
      <c r="D152" s="145" t="s">
        <v>119</v>
      </c>
      <c r="E152" s="146" t="s">
        <v>150</v>
      </c>
      <c r="F152" s="147" t="s">
        <v>151</v>
      </c>
      <c r="G152" s="148" t="s">
        <v>122</v>
      </c>
      <c r="H152" s="149">
        <v>99.858999999999995</v>
      </c>
      <c r="I152" s="150"/>
      <c r="J152" s="149">
        <f>ROUND(I152*H152,3)</f>
        <v>0</v>
      </c>
      <c r="K152" s="147" t="s">
        <v>123</v>
      </c>
      <c r="L152" s="30"/>
      <c r="M152" s="151" t="s">
        <v>1</v>
      </c>
      <c r="N152" s="152" t="s">
        <v>37</v>
      </c>
      <c r="O152" s="53"/>
      <c r="P152" s="153">
        <f>O152*H152</f>
        <v>0</v>
      </c>
      <c r="Q152" s="153">
        <v>6.3E-3</v>
      </c>
      <c r="R152" s="153">
        <f>Q152*H152</f>
        <v>0.62911169999999994</v>
      </c>
      <c r="S152" s="153">
        <v>0</v>
      </c>
      <c r="T152" s="154">
        <f>S152*H152</f>
        <v>0</v>
      </c>
      <c r="AR152" s="155" t="s">
        <v>124</v>
      </c>
      <c r="AT152" s="155" t="s">
        <v>119</v>
      </c>
      <c r="AU152" s="155" t="s">
        <v>125</v>
      </c>
      <c r="AY152" s="15" t="s">
        <v>116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125</v>
      </c>
      <c r="BK152" s="157">
        <f>ROUND(I152*H152,3)</f>
        <v>0</v>
      </c>
      <c r="BL152" s="15" t="s">
        <v>124</v>
      </c>
      <c r="BM152" s="155" t="s">
        <v>152</v>
      </c>
    </row>
    <row r="153" spans="2:65" s="12" customFormat="1" ht="11.25">
      <c r="B153" s="158"/>
      <c r="D153" s="159" t="s">
        <v>127</v>
      </c>
      <c r="E153" s="160" t="s">
        <v>1</v>
      </c>
      <c r="F153" s="161" t="s">
        <v>142</v>
      </c>
      <c r="H153" s="162">
        <v>62.02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127</v>
      </c>
      <c r="AU153" s="160" t="s">
        <v>125</v>
      </c>
      <c r="AV153" s="12" t="s">
        <v>125</v>
      </c>
      <c r="AW153" s="12" t="s">
        <v>27</v>
      </c>
      <c r="AX153" s="12" t="s">
        <v>71</v>
      </c>
      <c r="AY153" s="160" t="s">
        <v>116</v>
      </c>
    </row>
    <row r="154" spans="2:65" s="12" customFormat="1" ht="22.5">
      <c r="B154" s="158"/>
      <c r="D154" s="159" t="s">
        <v>127</v>
      </c>
      <c r="E154" s="160" t="s">
        <v>1</v>
      </c>
      <c r="F154" s="161" t="s">
        <v>143</v>
      </c>
      <c r="H154" s="162">
        <v>70.429000000000002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127</v>
      </c>
      <c r="AU154" s="160" t="s">
        <v>125</v>
      </c>
      <c r="AV154" s="12" t="s">
        <v>125</v>
      </c>
      <c r="AW154" s="12" t="s">
        <v>27</v>
      </c>
      <c r="AX154" s="12" t="s">
        <v>71</v>
      </c>
      <c r="AY154" s="160" t="s">
        <v>116</v>
      </c>
    </row>
    <row r="155" spans="2:65" s="12" customFormat="1" ht="11.25">
      <c r="B155" s="158"/>
      <c r="D155" s="159" t="s">
        <v>127</v>
      </c>
      <c r="E155" s="160" t="s">
        <v>1</v>
      </c>
      <c r="F155" s="161" t="s">
        <v>144</v>
      </c>
      <c r="H155" s="162">
        <v>-15.28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127</v>
      </c>
      <c r="AU155" s="160" t="s">
        <v>125</v>
      </c>
      <c r="AV155" s="12" t="s">
        <v>125</v>
      </c>
      <c r="AW155" s="12" t="s">
        <v>27</v>
      </c>
      <c r="AX155" s="12" t="s">
        <v>71</v>
      </c>
      <c r="AY155" s="160" t="s">
        <v>116</v>
      </c>
    </row>
    <row r="156" spans="2:65" s="12" customFormat="1" ht="11.25">
      <c r="B156" s="158"/>
      <c r="D156" s="159" t="s">
        <v>127</v>
      </c>
      <c r="E156" s="160" t="s">
        <v>1</v>
      </c>
      <c r="F156" s="161" t="s">
        <v>145</v>
      </c>
      <c r="H156" s="162">
        <v>-17.309999999999999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127</v>
      </c>
      <c r="AU156" s="160" t="s">
        <v>125</v>
      </c>
      <c r="AV156" s="12" t="s">
        <v>125</v>
      </c>
      <c r="AW156" s="12" t="s">
        <v>27</v>
      </c>
      <c r="AX156" s="12" t="s">
        <v>71</v>
      </c>
      <c r="AY156" s="160" t="s">
        <v>116</v>
      </c>
    </row>
    <row r="157" spans="2:65" s="13" customFormat="1" ht="11.25">
      <c r="B157" s="167"/>
      <c r="D157" s="159" t="s">
        <v>127</v>
      </c>
      <c r="E157" s="168" t="s">
        <v>1</v>
      </c>
      <c r="F157" s="169" t="s">
        <v>129</v>
      </c>
      <c r="H157" s="170">
        <v>99.859000000000009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127</v>
      </c>
      <c r="AU157" s="168" t="s">
        <v>125</v>
      </c>
      <c r="AV157" s="13" t="s">
        <v>124</v>
      </c>
      <c r="AW157" s="13" t="s">
        <v>27</v>
      </c>
      <c r="AX157" s="13" t="s">
        <v>76</v>
      </c>
      <c r="AY157" s="168" t="s">
        <v>116</v>
      </c>
    </row>
    <row r="158" spans="2:65" s="1" customFormat="1" ht="24" customHeight="1">
      <c r="B158" s="144"/>
      <c r="C158" s="145" t="s">
        <v>153</v>
      </c>
      <c r="D158" s="145" t="s">
        <v>119</v>
      </c>
      <c r="E158" s="146" t="s">
        <v>154</v>
      </c>
      <c r="F158" s="147" t="s">
        <v>155</v>
      </c>
      <c r="G158" s="148" t="s">
        <v>122</v>
      </c>
      <c r="H158" s="149">
        <v>32.590000000000003</v>
      </c>
      <c r="I158" s="150"/>
      <c r="J158" s="149">
        <f>ROUND(I158*H158,3)</f>
        <v>0</v>
      </c>
      <c r="K158" s="147" t="s">
        <v>123</v>
      </c>
      <c r="L158" s="30"/>
      <c r="M158" s="151" t="s">
        <v>1</v>
      </c>
      <c r="N158" s="152" t="s">
        <v>37</v>
      </c>
      <c r="O158" s="53"/>
      <c r="P158" s="153">
        <f>O158*H158</f>
        <v>0</v>
      </c>
      <c r="Q158" s="153">
        <v>2.0129999999999999E-2</v>
      </c>
      <c r="R158" s="153">
        <f>Q158*H158</f>
        <v>0.65603670000000003</v>
      </c>
      <c r="S158" s="153">
        <v>0</v>
      </c>
      <c r="T158" s="154">
        <f>S158*H158</f>
        <v>0</v>
      </c>
      <c r="AR158" s="155" t="s">
        <v>124</v>
      </c>
      <c r="AT158" s="155" t="s">
        <v>119</v>
      </c>
      <c r="AU158" s="155" t="s">
        <v>125</v>
      </c>
      <c r="AY158" s="15" t="s">
        <v>116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5" t="s">
        <v>125</v>
      </c>
      <c r="BK158" s="157">
        <f>ROUND(I158*H158,3)</f>
        <v>0</v>
      </c>
      <c r="BL158" s="15" t="s">
        <v>124</v>
      </c>
      <c r="BM158" s="155" t="s">
        <v>156</v>
      </c>
    </row>
    <row r="159" spans="2:65" s="12" customFormat="1" ht="11.25">
      <c r="B159" s="158"/>
      <c r="D159" s="159" t="s">
        <v>127</v>
      </c>
      <c r="E159" s="160" t="s">
        <v>1</v>
      </c>
      <c r="F159" s="161" t="s">
        <v>157</v>
      </c>
      <c r="H159" s="162">
        <v>15.28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127</v>
      </c>
      <c r="AU159" s="160" t="s">
        <v>125</v>
      </c>
      <c r="AV159" s="12" t="s">
        <v>125</v>
      </c>
      <c r="AW159" s="12" t="s">
        <v>27</v>
      </c>
      <c r="AX159" s="12" t="s">
        <v>71</v>
      </c>
      <c r="AY159" s="160" t="s">
        <v>116</v>
      </c>
    </row>
    <row r="160" spans="2:65" s="12" customFormat="1" ht="11.25">
      <c r="B160" s="158"/>
      <c r="D160" s="159" t="s">
        <v>127</v>
      </c>
      <c r="E160" s="160" t="s">
        <v>1</v>
      </c>
      <c r="F160" s="161" t="s">
        <v>128</v>
      </c>
      <c r="H160" s="162">
        <v>17.309999999999999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127</v>
      </c>
      <c r="AU160" s="160" t="s">
        <v>125</v>
      </c>
      <c r="AV160" s="12" t="s">
        <v>125</v>
      </c>
      <c r="AW160" s="12" t="s">
        <v>27</v>
      </c>
      <c r="AX160" s="12" t="s">
        <v>71</v>
      </c>
      <c r="AY160" s="160" t="s">
        <v>116</v>
      </c>
    </row>
    <row r="161" spans="2:65" s="13" customFormat="1" ht="11.25">
      <c r="B161" s="167"/>
      <c r="D161" s="159" t="s">
        <v>127</v>
      </c>
      <c r="E161" s="168" t="s">
        <v>1</v>
      </c>
      <c r="F161" s="169" t="s">
        <v>129</v>
      </c>
      <c r="H161" s="170">
        <v>32.589999999999996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127</v>
      </c>
      <c r="AU161" s="168" t="s">
        <v>125</v>
      </c>
      <c r="AV161" s="13" t="s">
        <v>124</v>
      </c>
      <c r="AW161" s="13" t="s">
        <v>27</v>
      </c>
      <c r="AX161" s="13" t="s">
        <v>76</v>
      </c>
      <c r="AY161" s="168" t="s">
        <v>116</v>
      </c>
    </row>
    <row r="162" spans="2:65" s="11" customFormat="1" ht="22.9" customHeight="1">
      <c r="B162" s="131"/>
      <c r="D162" s="132" t="s">
        <v>70</v>
      </c>
      <c r="E162" s="142" t="s">
        <v>158</v>
      </c>
      <c r="F162" s="142" t="s">
        <v>159</v>
      </c>
      <c r="I162" s="134"/>
      <c r="J162" s="143">
        <f>BK162</f>
        <v>0</v>
      </c>
      <c r="L162" s="131"/>
      <c r="M162" s="136"/>
      <c r="N162" s="137"/>
      <c r="O162" s="137"/>
      <c r="P162" s="138">
        <f>SUM(P163:P185)</f>
        <v>0</v>
      </c>
      <c r="Q162" s="137"/>
      <c r="R162" s="138">
        <f>SUM(R163:R185)</f>
        <v>6.2572800000000012E-2</v>
      </c>
      <c r="S162" s="137"/>
      <c r="T162" s="139">
        <f>SUM(T163:T185)</f>
        <v>8.0309039999999996</v>
      </c>
      <c r="AR162" s="132" t="s">
        <v>76</v>
      </c>
      <c r="AT162" s="140" t="s">
        <v>70</v>
      </c>
      <c r="AU162" s="140" t="s">
        <v>76</v>
      </c>
      <c r="AY162" s="132" t="s">
        <v>116</v>
      </c>
      <c r="BK162" s="141">
        <f>SUM(BK163:BK185)</f>
        <v>0</v>
      </c>
    </row>
    <row r="163" spans="2:65" s="1" customFormat="1" ht="24" customHeight="1">
      <c r="B163" s="144"/>
      <c r="C163" s="145" t="s">
        <v>160</v>
      </c>
      <c r="D163" s="145" t="s">
        <v>119</v>
      </c>
      <c r="E163" s="146" t="s">
        <v>161</v>
      </c>
      <c r="F163" s="147" t="s">
        <v>162</v>
      </c>
      <c r="G163" s="148" t="s">
        <v>122</v>
      </c>
      <c r="H163" s="149">
        <v>32.590000000000003</v>
      </c>
      <c r="I163" s="150"/>
      <c r="J163" s="149">
        <f>ROUND(I163*H163,3)</f>
        <v>0</v>
      </c>
      <c r="K163" s="147" t="s">
        <v>123</v>
      </c>
      <c r="L163" s="30"/>
      <c r="M163" s="151" t="s">
        <v>1</v>
      </c>
      <c r="N163" s="152" t="s">
        <v>37</v>
      </c>
      <c r="O163" s="53"/>
      <c r="P163" s="153">
        <f>O163*H163</f>
        <v>0</v>
      </c>
      <c r="Q163" s="153">
        <v>1.92E-3</v>
      </c>
      <c r="R163" s="153">
        <f>Q163*H163</f>
        <v>6.2572800000000012E-2</v>
      </c>
      <c r="S163" s="153">
        <v>0</v>
      </c>
      <c r="T163" s="154">
        <f>S163*H163</f>
        <v>0</v>
      </c>
      <c r="AR163" s="155" t="s">
        <v>124</v>
      </c>
      <c r="AT163" s="155" t="s">
        <v>119</v>
      </c>
      <c r="AU163" s="155" t="s">
        <v>125</v>
      </c>
      <c r="AY163" s="15" t="s">
        <v>116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5" t="s">
        <v>125</v>
      </c>
      <c r="BK163" s="157">
        <f>ROUND(I163*H163,3)</f>
        <v>0</v>
      </c>
      <c r="BL163" s="15" t="s">
        <v>124</v>
      </c>
      <c r="BM163" s="155" t="s">
        <v>163</v>
      </c>
    </row>
    <row r="164" spans="2:65" s="12" customFormat="1" ht="11.25">
      <c r="B164" s="158"/>
      <c r="D164" s="159" t="s">
        <v>127</v>
      </c>
      <c r="E164" s="160" t="s">
        <v>1</v>
      </c>
      <c r="F164" s="161" t="s">
        <v>157</v>
      </c>
      <c r="H164" s="162">
        <v>15.28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127</v>
      </c>
      <c r="AU164" s="160" t="s">
        <v>125</v>
      </c>
      <c r="AV164" s="12" t="s">
        <v>125</v>
      </c>
      <c r="AW164" s="12" t="s">
        <v>27</v>
      </c>
      <c r="AX164" s="12" t="s">
        <v>71</v>
      </c>
      <c r="AY164" s="160" t="s">
        <v>116</v>
      </c>
    </row>
    <row r="165" spans="2:65" s="12" customFormat="1" ht="11.25">
      <c r="B165" s="158"/>
      <c r="D165" s="159" t="s">
        <v>127</v>
      </c>
      <c r="E165" s="160" t="s">
        <v>1</v>
      </c>
      <c r="F165" s="161" t="s">
        <v>128</v>
      </c>
      <c r="H165" s="162">
        <v>17.309999999999999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127</v>
      </c>
      <c r="AU165" s="160" t="s">
        <v>125</v>
      </c>
      <c r="AV165" s="12" t="s">
        <v>125</v>
      </c>
      <c r="AW165" s="12" t="s">
        <v>27</v>
      </c>
      <c r="AX165" s="12" t="s">
        <v>71</v>
      </c>
      <c r="AY165" s="160" t="s">
        <v>116</v>
      </c>
    </row>
    <row r="166" spans="2:65" s="13" customFormat="1" ht="11.25">
      <c r="B166" s="167"/>
      <c r="D166" s="159" t="s">
        <v>127</v>
      </c>
      <c r="E166" s="168" t="s">
        <v>1</v>
      </c>
      <c r="F166" s="169" t="s">
        <v>129</v>
      </c>
      <c r="H166" s="170">
        <v>32.589999999999996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127</v>
      </c>
      <c r="AU166" s="168" t="s">
        <v>125</v>
      </c>
      <c r="AV166" s="13" t="s">
        <v>124</v>
      </c>
      <c r="AW166" s="13" t="s">
        <v>27</v>
      </c>
      <c r="AX166" s="13" t="s">
        <v>76</v>
      </c>
      <c r="AY166" s="168" t="s">
        <v>116</v>
      </c>
    </row>
    <row r="167" spans="2:65" s="1" customFormat="1" ht="36" customHeight="1">
      <c r="B167" s="144"/>
      <c r="C167" s="145" t="s">
        <v>158</v>
      </c>
      <c r="D167" s="145" t="s">
        <v>119</v>
      </c>
      <c r="E167" s="146" t="s">
        <v>164</v>
      </c>
      <c r="F167" s="147" t="s">
        <v>165</v>
      </c>
      <c r="G167" s="148" t="s">
        <v>122</v>
      </c>
      <c r="H167" s="149">
        <v>2.25</v>
      </c>
      <c r="I167" s="150"/>
      <c r="J167" s="149">
        <f>ROUND(I167*H167,3)</f>
        <v>0</v>
      </c>
      <c r="K167" s="147" t="s">
        <v>123</v>
      </c>
      <c r="L167" s="30"/>
      <c r="M167" s="151" t="s">
        <v>1</v>
      </c>
      <c r="N167" s="152" t="s">
        <v>37</v>
      </c>
      <c r="O167" s="53"/>
      <c r="P167" s="153">
        <f>O167*H167</f>
        <v>0</v>
      </c>
      <c r="Q167" s="153">
        <v>0</v>
      </c>
      <c r="R167" s="153">
        <f>Q167*H167</f>
        <v>0</v>
      </c>
      <c r="S167" s="153">
        <v>0.19600000000000001</v>
      </c>
      <c r="T167" s="154">
        <f>S167*H167</f>
        <v>0.441</v>
      </c>
      <c r="AR167" s="155" t="s">
        <v>124</v>
      </c>
      <c r="AT167" s="155" t="s">
        <v>119</v>
      </c>
      <c r="AU167" s="155" t="s">
        <v>125</v>
      </c>
      <c r="AY167" s="15" t="s">
        <v>116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5" t="s">
        <v>125</v>
      </c>
      <c r="BK167" s="157">
        <f>ROUND(I167*H167,3)</f>
        <v>0</v>
      </c>
      <c r="BL167" s="15" t="s">
        <v>124</v>
      </c>
      <c r="BM167" s="155" t="s">
        <v>166</v>
      </c>
    </row>
    <row r="168" spans="2:65" s="12" customFormat="1" ht="11.25">
      <c r="B168" s="158"/>
      <c r="D168" s="159" t="s">
        <v>127</v>
      </c>
      <c r="E168" s="160" t="s">
        <v>1</v>
      </c>
      <c r="F168" s="161" t="s">
        <v>167</v>
      </c>
      <c r="H168" s="162">
        <v>2.25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127</v>
      </c>
      <c r="AU168" s="160" t="s">
        <v>125</v>
      </c>
      <c r="AV168" s="12" t="s">
        <v>125</v>
      </c>
      <c r="AW168" s="12" t="s">
        <v>27</v>
      </c>
      <c r="AX168" s="12" t="s">
        <v>71</v>
      </c>
      <c r="AY168" s="160" t="s">
        <v>116</v>
      </c>
    </row>
    <row r="169" spans="2:65" s="13" customFormat="1" ht="11.25">
      <c r="B169" s="167"/>
      <c r="D169" s="159" t="s">
        <v>127</v>
      </c>
      <c r="E169" s="168" t="s">
        <v>1</v>
      </c>
      <c r="F169" s="169" t="s">
        <v>129</v>
      </c>
      <c r="H169" s="170">
        <v>2.25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127</v>
      </c>
      <c r="AU169" s="168" t="s">
        <v>125</v>
      </c>
      <c r="AV169" s="13" t="s">
        <v>124</v>
      </c>
      <c r="AW169" s="13" t="s">
        <v>27</v>
      </c>
      <c r="AX169" s="13" t="s">
        <v>76</v>
      </c>
      <c r="AY169" s="168" t="s">
        <v>116</v>
      </c>
    </row>
    <row r="170" spans="2:65" s="1" customFormat="1" ht="24" customHeight="1">
      <c r="B170" s="144"/>
      <c r="C170" s="145" t="s">
        <v>168</v>
      </c>
      <c r="D170" s="145" t="s">
        <v>119</v>
      </c>
      <c r="E170" s="146" t="s">
        <v>169</v>
      </c>
      <c r="F170" s="147" t="s">
        <v>170</v>
      </c>
      <c r="G170" s="148" t="s">
        <v>122</v>
      </c>
      <c r="H170" s="149">
        <v>32.590000000000003</v>
      </c>
      <c r="I170" s="150"/>
      <c r="J170" s="149">
        <f>ROUND(I170*H170,3)</f>
        <v>0</v>
      </c>
      <c r="K170" s="147" t="s">
        <v>123</v>
      </c>
      <c r="L170" s="30"/>
      <c r="M170" s="151" t="s">
        <v>1</v>
      </c>
      <c r="N170" s="152" t="s">
        <v>37</v>
      </c>
      <c r="O170" s="53"/>
      <c r="P170" s="153">
        <f>O170*H170</f>
        <v>0</v>
      </c>
      <c r="Q170" s="153">
        <v>0</v>
      </c>
      <c r="R170" s="153">
        <f>Q170*H170</f>
        <v>0</v>
      </c>
      <c r="S170" s="153">
        <v>0.02</v>
      </c>
      <c r="T170" s="154">
        <f>S170*H170</f>
        <v>0.65180000000000005</v>
      </c>
      <c r="AR170" s="155" t="s">
        <v>124</v>
      </c>
      <c r="AT170" s="155" t="s">
        <v>119</v>
      </c>
      <c r="AU170" s="155" t="s">
        <v>125</v>
      </c>
      <c r="AY170" s="15" t="s">
        <v>116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125</v>
      </c>
      <c r="BK170" s="157">
        <f>ROUND(I170*H170,3)</f>
        <v>0</v>
      </c>
      <c r="BL170" s="15" t="s">
        <v>124</v>
      </c>
      <c r="BM170" s="155" t="s">
        <v>171</v>
      </c>
    </row>
    <row r="171" spans="2:65" s="12" customFormat="1" ht="11.25">
      <c r="B171" s="158"/>
      <c r="D171" s="159" t="s">
        <v>127</v>
      </c>
      <c r="E171" s="160" t="s">
        <v>1</v>
      </c>
      <c r="F171" s="161" t="s">
        <v>172</v>
      </c>
      <c r="H171" s="162">
        <v>15.28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127</v>
      </c>
      <c r="AU171" s="160" t="s">
        <v>125</v>
      </c>
      <c r="AV171" s="12" t="s">
        <v>125</v>
      </c>
      <c r="AW171" s="12" t="s">
        <v>27</v>
      </c>
      <c r="AX171" s="12" t="s">
        <v>71</v>
      </c>
      <c r="AY171" s="160" t="s">
        <v>116</v>
      </c>
    </row>
    <row r="172" spans="2:65" s="12" customFormat="1" ht="11.25">
      <c r="B172" s="158"/>
      <c r="D172" s="159" t="s">
        <v>127</v>
      </c>
      <c r="E172" s="160" t="s">
        <v>1</v>
      </c>
      <c r="F172" s="161" t="s">
        <v>128</v>
      </c>
      <c r="H172" s="162">
        <v>17.309999999999999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127</v>
      </c>
      <c r="AU172" s="160" t="s">
        <v>125</v>
      </c>
      <c r="AV172" s="12" t="s">
        <v>125</v>
      </c>
      <c r="AW172" s="12" t="s">
        <v>27</v>
      </c>
      <c r="AX172" s="12" t="s">
        <v>71</v>
      </c>
      <c r="AY172" s="160" t="s">
        <v>116</v>
      </c>
    </row>
    <row r="173" spans="2:65" s="13" customFormat="1" ht="11.25">
      <c r="B173" s="167"/>
      <c r="D173" s="159" t="s">
        <v>127</v>
      </c>
      <c r="E173" s="168" t="s">
        <v>1</v>
      </c>
      <c r="F173" s="169" t="s">
        <v>129</v>
      </c>
      <c r="H173" s="170">
        <v>32.589999999999996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8" t="s">
        <v>127</v>
      </c>
      <c r="AU173" s="168" t="s">
        <v>125</v>
      </c>
      <c r="AV173" s="13" t="s">
        <v>124</v>
      </c>
      <c r="AW173" s="13" t="s">
        <v>27</v>
      </c>
      <c r="AX173" s="13" t="s">
        <v>76</v>
      </c>
      <c r="AY173" s="168" t="s">
        <v>116</v>
      </c>
    </row>
    <row r="174" spans="2:65" s="1" customFormat="1" ht="24" customHeight="1">
      <c r="B174" s="144"/>
      <c r="C174" s="145" t="s">
        <v>173</v>
      </c>
      <c r="D174" s="145" t="s">
        <v>119</v>
      </c>
      <c r="E174" s="146" t="s">
        <v>174</v>
      </c>
      <c r="F174" s="147" t="s">
        <v>175</v>
      </c>
      <c r="G174" s="148" t="s">
        <v>176</v>
      </c>
      <c r="H174" s="149">
        <v>11</v>
      </c>
      <c r="I174" s="150"/>
      <c r="J174" s="149">
        <f>ROUND(I174*H174,3)</f>
        <v>0</v>
      </c>
      <c r="K174" s="147" t="s">
        <v>123</v>
      </c>
      <c r="L174" s="30"/>
      <c r="M174" s="151" t="s">
        <v>1</v>
      </c>
      <c r="N174" s="152" t="s">
        <v>37</v>
      </c>
      <c r="O174" s="53"/>
      <c r="P174" s="153">
        <f>O174*H174</f>
        <v>0</v>
      </c>
      <c r="Q174" s="153">
        <v>0</v>
      </c>
      <c r="R174" s="153">
        <f>Q174*H174</f>
        <v>0</v>
      </c>
      <c r="S174" s="153">
        <v>2.4E-2</v>
      </c>
      <c r="T174" s="154">
        <f>S174*H174</f>
        <v>0.26400000000000001</v>
      </c>
      <c r="AR174" s="155" t="s">
        <v>124</v>
      </c>
      <c r="AT174" s="155" t="s">
        <v>119</v>
      </c>
      <c r="AU174" s="155" t="s">
        <v>125</v>
      </c>
      <c r="AY174" s="15" t="s">
        <v>116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5" t="s">
        <v>125</v>
      </c>
      <c r="BK174" s="157">
        <f>ROUND(I174*H174,3)</f>
        <v>0</v>
      </c>
      <c r="BL174" s="15" t="s">
        <v>124</v>
      </c>
      <c r="BM174" s="155" t="s">
        <v>177</v>
      </c>
    </row>
    <row r="175" spans="2:65" s="12" customFormat="1" ht="11.25">
      <c r="B175" s="158"/>
      <c r="D175" s="159" t="s">
        <v>127</v>
      </c>
      <c r="E175" s="160" t="s">
        <v>1</v>
      </c>
      <c r="F175" s="161" t="s">
        <v>178</v>
      </c>
      <c r="H175" s="162">
        <v>5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127</v>
      </c>
      <c r="AU175" s="160" t="s">
        <v>125</v>
      </c>
      <c r="AV175" s="12" t="s">
        <v>125</v>
      </c>
      <c r="AW175" s="12" t="s">
        <v>27</v>
      </c>
      <c r="AX175" s="12" t="s">
        <v>71</v>
      </c>
      <c r="AY175" s="160" t="s">
        <v>116</v>
      </c>
    </row>
    <row r="176" spans="2:65" s="12" customFormat="1" ht="11.25">
      <c r="B176" s="158"/>
      <c r="D176" s="159" t="s">
        <v>127</v>
      </c>
      <c r="E176" s="160" t="s">
        <v>1</v>
      </c>
      <c r="F176" s="161" t="s">
        <v>179</v>
      </c>
      <c r="H176" s="162">
        <v>6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127</v>
      </c>
      <c r="AU176" s="160" t="s">
        <v>125</v>
      </c>
      <c r="AV176" s="12" t="s">
        <v>125</v>
      </c>
      <c r="AW176" s="12" t="s">
        <v>27</v>
      </c>
      <c r="AX176" s="12" t="s">
        <v>71</v>
      </c>
      <c r="AY176" s="160" t="s">
        <v>116</v>
      </c>
    </row>
    <row r="177" spans="2:65" s="13" customFormat="1" ht="11.25">
      <c r="B177" s="167"/>
      <c r="D177" s="159" t="s">
        <v>127</v>
      </c>
      <c r="E177" s="168" t="s">
        <v>1</v>
      </c>
      <c r="F177" s="169" t="s">
        <v>129</v>
      </c>
      <c r="H177" s="170">
        <v>11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127</v>
      </c>
      <c r="AU177" s="168" t="s">
        <v>125</v>
      </c>
      <c r="AV177" s="13" t="s">
        <v>124</v>
      </c>
      <c r="AW177" s="13" t="s">
        <v>27</v>
      </c>
      <c r="AX177" s="13" t="s">
        <v>76</v>
      </c>
      <c r="AY177" s="168" t="s">
        <v>116</v>
      </c>
    </row>
    <row r="178" spans="2:65" s="1" customFormat="1" ht="24" customHeight="1">
      <c r="B178" s="144"/>
      <c r="C178" s="145" t="s">
        <v>180</v>
      </c>
      <c r="D178" s="145" t="s">
        <v>119</v>
      </c>
      <c r="E178" s="146" t="s">
        <v>181</v>
      </c>
      <c r="F178" s="147" t="s">
        <v>182</v>
      </c>
      <c r="G178" s="148" t="s">
        <v>122</v>
      </c>
      <c r="H178" s="149">
        <v>1.4139999999999999</v>
      </c>
      <c r="I178" s="150"/>
      <c r="J178" s="149">
        <f>ROUND(I178*H178,3)</f>
        <v>0</v>
      </c>
      <c r="K178" s="147" t="s">
        <v>123</v>
      </c>
      <c r="L178" s="30"/>
      <c r="M178" s="151" t="s">
        <v>1</v>
      </c>
      <c r="N178" s="152" t="s">
        <v>37</v>
      </c>
      <c r="O178" s="53"/>
      <c r="P178" s="153">
        <f>O178*H178</f>
        <v>0</v>
      </c>
      <c r="Q178" s="153">
        <v>0</v>
      </c>
      <c r="R178" s="153">
        <f>Q178*H178</f>
        <v>0</v>
      </c>
      <c r="S178" s="153">
        <v>7.5999999999999998E-2</v>
      </c>
      <c r="T178" s="154">
        <f>S178*H178</f>
        <v>0.10746399999999999</v>
      </c>
      <c r="AR178" s="155" t="s">
        <v>124</v>
      </c>
      <c r="AT178" s="155" t="s">
        <v>119</v>
      </c>
      <c r="AU178" s="155" t="s">
        <v>125</v>
      </c>
      <c r="AY178" s="15" t="s">
        <v>116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5" t="s">
        <v>125</v>
      </c>
      <c r="BK178" s="157">
        <f>ROUND(I178*H178,3)</f>
        <v>0</v>
      </c>
      <c r="BL178" s="15" t="s">
        <v>124</v>
      </c>
      <c r="BM178" s="155" t="s">
        <v>183</v>
      </c>
    </row>
    <row r="179" spans="2:65" s="12" customFormat="1" ht="11.25">
      <c r="B179" s="158"/>
      <c r="D179" s="159" t="s">
        <v>127</v>
      </c>
      <c r="E179" s="160" t="s">
        <v>1</v>
      </c>
      <c r="F179" s="161" t="s">
        <v>184</v>
      </c>
      <c r="H179" s="162">
        <v>1.4139999999999999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127</v>
      </c>
      <c r="AU179" s="160" t="s">
        <v>125</v>
      </c>
      <c r="AV179" s="12" t="s">
        <v>125</v>
      </c>
      <c r="AW179" s="12" t="s">
        <v>27</v>
      </c>
      <c r="AX179" s="12" t="s">
        <v>71</v>
      </c>
      <c r="AY179" s="160" t="s">
        <v>116</v>
      </c>
    </row>
    <row r="180" spans="2:65" s="13" customFormat="1" ht="11.25">
      <c r="B180" s="167"/>
      <c r="D180" s="159" t="s">
        <v>127</v>
      </c>
      <c r="E180" s="168" t="s">
        <v>1</v>
      </c>
      <c r="F180" s="169" t="s">
        <v>129</v>
      </c>
      <c r="H180" s="170">
        <v>1.4139999999999999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127</v>
      </c>
      <c r="AU180" s="168" t="s">
        <v>125</v>
      </c>
      <c r="AV180" s="13" t="s">
        <v>124</v>
      </c>
      <c r="AW180" s="13" t="s">
        <v>27</v>
      </c>
      <c r="AX180" s="13" t="s">
        <v>76</v>
      </c>
      <c r="AY180" s="168" t="s">
        <v>116</v>
      </c>
    </row>
    <row r="181" spans="2:65" s="1" customFormat="1" ht="36" customHeight="1">
      <c r="B181" s="144"/>
      <c r="C181" s="145" t="s">
        <v>185</v>
      </c>
      <c r="D181" s="145" t="s">
        <v>119</v>
      </c>
      <c r="E181" s="146" t="s">
        <v>186</v>
      </c>
      <c r="F181" s="147" t="s">
        <v>187</v>
      </c>
      <c r="G181" s="148" t="s">
        <v>188</v>
      </c>
      <c r="H181" s="149">
        <v>40</v>
      </c>
      <c r="I181" s="150"/>
      <c r="J181" s="149">
        <f>ROUND(I181*H181,3)</f>
        <v>0</v>
      </c>
      <c r="K181" s="147" t="s">
        <v>123</v>
      </c>
      <c r="L181" s="30"/>
      <c r="M181" s="151" t="s">
        <v>1</v>
      </c>
      <c r="N181" s="152" t="s">
        <v>37</v>
      </c>
      <c r="O181" s="53"/>
      <c r="P181" s="153">
        <f>O181*H181</f>
        <v>0</v>
      </c>
      <c r="Q181" s="153">
        <v>0</v>
      </c>
      <c r="R181" s="153">
        <f>Q181*H181</f>
        <v>0</v>
      </c>
      <c r="S181" s="153">
        <v>1.7999999999999999E-2</v>
      </c>
      <c r="T181" s="154">
        <f>S181*H181</f>
        <v>0.72</v>
      </c>
      <c r="AR181" s="155" t="s">
        <v>124</v>
      </c>
      <c r="AT181" s="155" t="s">
        <v>119</v>
      </c>
      <c r="AU181" s="155" t="s">
        <v>125</v>
      </c>
      <c r="AY181" s="15" t="s">
        <v>116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125</v>
      </c>
      <c r="BK181" s="157">
        <f>ROUND(I181*H181,3)</f>
        <v>0</v>
      </c>
      <c r="BL181" s="15" t="s">
        <v>124</v>
      </c>
      <c r="BM181" s="155" t="s">
        <v>189</v>
      </c>
    </row>
    <row r="182" spans="2:65" s="1" customFormat="1" ht="36" customHeight="1">
      <c r="B182" s="144"/>
      <c r="C182" s="145" t="s">
        <v>190</v>
      </c>
      <c r="D182" s="145" t="s">
        <v>119</v>
      </c>
      <c r="E182" s="146" t="s">
        <v>191</v>
      </c>
      <c r="F182" s="147" t="s">
        <v>192</v>
      </c>
      <c r="G182" s="148" t="s">
        <v>122</v>
      </c>
      <c r="H182" s="149">
        <v>85.98</v>
      </c>
      <c r="I182" s="150"/>
      <c r="J182" s="149">
        <f>ROUND(I182*H182,3)</f>
        <v>0</v>
      </c>
      <c r="K182" s="147" t="s">
        <v>123</v>
      </c>
      <c r="L182" s="30"/>
      <c r="M182" s="151" t="s">
        <v>1</v>
      </c>
      <c r="N182" s="152" t="s">
        <v>37</v>
      </c>
      <c r="O182" s="53"/>
      <c r="P182" s="153">
        <f>O182*H182</f>
        <v>0</v>
      </c>
      <c r="Q182" s="153">
        <v>0</v>
      </c>
      <c r="R182" s="153">
        <f>Q182*H182</f>
        <v>0</v>
      </c>
      <c r="S182" s="153">
        <v>6.8000000000000005E-2</v>
      </c>
      <c r="T182" s="154">
        <f>S182*H182</f>
        <v>5.8466400000000007</v>
      </c>
      <c r="AR182" s="155" t="s">
        <v>124</v>
      </c>
      <c r="AT182" s="155" t="s">
        <v>119</v>
      </c>
      <c r="AU182" s="155" t="s">
        <v>125</v>
      </c>
      <c r="AY182" s="15" t="s">
        <v>116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125</v>
      </c>
      <c r="BK182" s="157">
        <f>ROUND(I182*H182,3)</f>
        <v>0</v>
      </c>
      <c r="BL182" s="15" t="s">
        <v>124</v>
      </c>
      <c r="BM182" s="155" t="s">
        <v>193</v>
      </c>
    </row>
    <row r="183" spans="2:65" s="12" customFormat="1" ht="11.25">
      <c r="B183" s="158"/>
      <c r="D183" s="159" t="s">
        <v>127</v>
      </c>
      <c r="E183" s="160" t="s">
        <v>1</v>
      </c>
      <c r="F183" s="161" t="s">
        <v>140</v>
      </c>
      <c r="H183" s="162">
        <v>44.43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127</v>
      </c>
      <c r="AU183" s="160" t="s">
        <v>125</v>
      </c>
      <c r="AV183" s="12" t="s">
        <v>125</v>
      </c>
      <c r="AW183" s="12" t="s">
        <v>27</v>
      </c>
      <c r="AX183" s="12" t="s">
        <v>71</v>
      </c>
      <c r="AY183" s="160" t="s">
        <v>116</v>
      </c>
    </row>
    <row r="184" spans="2:65" s="12" customFormat="1" ht="11.25">
      <c r="B184" s="158"/>
      <c r="D184" s="159" t="s">
        <v>127</v>
      </c>
      <c r="E184" s="160" t="s">
        <v>1</v>
      </c>
      <c r="F184" s="161" t="s">
        <v>141</v>
      </c>
      <c r="H184" s="162">
        <v>41.55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127</v>
      </c>
      <c r="AU184" s="160" t="s">
        <v>125</v>
      </c>
      <c r="AV184" s="12" t="s">
        <v>125</v>
      </c>
      <c r="AW184" s="12" t="s">
        <v>27</v>
      </c>
      <c r="AX184" s="12" t="s">
        <v>71</v>
      </c>
      <c r="AY184" s="160" t="s">
        <v>116</v>
      </c>
    </row>
    <row r="185" spans="2:65" s="13" customFormat="1" ht="11.25">
      <c r="B185" s="167"/>
      <c r="D185" s="159" t="s">
        <v>127</v>
      </c>
      <c r="E185" s="168" t="s">
        <v>1</v>
      </c>
      <c r="F185" s="169" t="s">
        <v>129</v>
      </c>
      <c r="H185" s="170">
        <v>85.97999999999999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8" t="s">
        <v>127</v>
      </c>
      <c r="AU185" s="168" t="s">
        <v>125</v>
      </c>
      <c r="AV185" s="13" t="s">
        <v>124</v>
      </c>
      <c r="AW185" s="13" t="s">
        <v>27</v>
      </c>
      <c r="AX185" s="13" t="s">
        <v>76</v>
      </c>
      <c r="AY185" s="168" t="s">
        <v>116</v>
      </c>
    </row>
    <row r="186" spans="2:65" s="11" customFormat="1" ht="22.9" customHeight="1">
      <c r="B186" s="131"/>
      <c r="D186" s="132" t="s">
        <v>70</v>
      </c>
      <c r="E186" s="142" t="s">
        <v>194</v>
      </c>
      <c r="F186" s="142" t="s">
        <v>195</v>
      </c>
      <c r="I186" s="134"/>
      <c r="J186" s="143">
        <f>BK186</f>
        <v>0</v>
      </c>
      <c r="L186" s="131"/>
      <c r="M186" s="136"/>
      <c r="N186" s="137"/>
      <c r="O186" s="137"/>
      <c r="P186" s="138">
        <f>P187</f>
        <v>0</v>
      </c>
      <c r="Q186" s="137"/>
      <c r="R186" s="138">
        <f>R187</f>
        <v>0</v>
      </c>
      <c r="S186" s="137"/>
      <c r="T186" s="139">
        <f>T187</f>
        <v>0</v>
      </c>
      <c r="AR186" s="132" t="s">
        <v>76</v>
      </c>
      <c r="AT186" s="140" t="s">
        <v>70</v>
      </c>
      <c r="AU186" s="140" t="s">
        <v>76</v>
      </c>
      <c r="AY186" s="132" t="s">
        <v>116</v>
      </c>
      <c r="BK186" s="141">
        <f>BK187</f>
        <v>0</v>
      </c>
    </row>
    <row r="187" spans="2:65" s="1" customFormat="1" ht="24" customHeight="1">
      <c r="B187" s="144"/>
      <c r="C187" s="145" t="s">
        <v>196</v>
      </c>
      <c r="D187" s="145" t="s">
        <v>119</v>
      </c>
      <c r="E187" s="146" t="s">
        <v>197</v>
      </c>
      <c r="F187" s="147" t="s">
        <v>198</v>
      </c>
      <c r="G187" s="148" t="s">
        <v>199</v>
      </c>
      <c r="H187" s="149">
        <v>4.1379999999999999</v>
      </c>
      <c r="I187" s="150"/>
      <c r="J187" s="149">
        <f>ROUND(I187*H187,3)</f>
        <v>0</v>
      </c>
      <c r="K187" s="147" t="s">
        <v>123</v>
      </c>
      <c r="L187" s="30"/>
      <c r="M187" s="151" t="s">
        <v>1</v>
      </c>
      <c r="N187" s="152" t="s">
        <v>37</v>
      </c>
      <c r="O187" s="53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AR187" s="155" t="s">
        <v>124</v>
      </c>
      <c r="AT187" s="155" t="s">
        <v>119</v>
      </c>
      <c r="AU187" s="155" t="s">
        <v>125</v>
      </c>
      <c r="AY187" s="15" t="s">
        <v>116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125</v>
      </c>
      <c r="BK187" s="157">
        <f>ROUND(I187*H187,3)</f>
        <v>0</v>
      </c>
      <c r="BL187" s="15" t="s">
        <v>124</v>
      </c>
      <c r="BM187" s="155" t="s">
        <v>200</v>
      </c>
    </row>
    <row r="188" spans="2:65" s="11" customFormat="1" ht="25.9" customHeight="1">
      <c r="B188" s="131"/>
      <c r="D188" s="132" t="s">
        <v>70</v>
      </c>
      <c r="E188" s="133" t="s">
        <v>201</v>
      </c>
      <c r="F188" s="133" t="s">
        <v>202</v>
      </c>
      <c r="I188" s="134"/>
      <c r="J188" s="135">
        <f>BK188</f>
        <v>0</v>
      </c>
      <c r="L188" s="131"/>
      <c r="M188" s="136"/>
      <c r="N188" s="137"/>
      <c r="O188" s="137"/>
      <c r="P188" s="138">
        <f>P189+P198+P207+P223+P288+P292+P296+P299+P307+P313+P321+P331+P340</f>
        <v>0</v>
      </c>
      <c r="Q188" s="137"/>
      <c r="R188" s="138">
        <f>R189+R198+R207+R223+R288+R292+R296+R299+R307+R313+R321+R331+R340</f>
        <v>3.9526491700000004</v>
      </c>
      <c r="S188" s="137"/>
      <c r="T188" s="139">
        <f>T189+T198+T207+T223+T288+T292+T296+T299+T307+T313+T321+T331+T340</f>
        <v>0.80623</v>
      </c>
      <c r="AR188" s="132" t="s">
        <v>125</v>
      </c>
      <c r="AT188" s="140" t="s">
        <v>70</v>
      </c>
      <c r="AU188" s="140" t="s">
        <v>71</v>
      </c>
      <c r="AY188" s="132" t="s">
        <v>116</v>
      </c>
      <c r="BK188" s="141">
        <f>BK189+BK198+BK207+BK223+BK288+BK292+BK296+BK299+BK307+BK313+BK321+BK331+BK340</f>
        <v>0</v>
      </c>
    </row>
    <row r="189" spans="2:65" s="11" customFormat="1" ht="22.9" customHeight="1">
      <c r="B189" s="131"/>
      <c r="D189" s="132" t="s">
        <v>70</v>
      </c>
      <c r="E189" s="142" t="s">
        <v>203</v>
      </c>
      <c r="F189" s="142" t="s">
        <v>204</v>
      </c>
      <c r="I189" s="134"/>
      <c r="J189" s="143">
        <f>BK189</f>
        <v>0</v>
      </c>
      <c r="L189" s="131"/>
      <c r="M189" s="136"/>
      <c r="N189" s="137"/>
      <c r="O189" s="137"/>
      <c r="P189" s="138">
        <f>SUM(P190:P197)</f>
        <v>0</v>
      </c>
      <c r="Q189" s="137"/>
      <c r="R189" s="138">
        <f>SUM(R190:R197)</f>
        <v>2.5704E-3</v>
      </c>
      <c r="S189" s="137"/>
      <c r="T189" s="139">
        <f>SUM(T190:T197)</f>
        <v>0</v>
      </c>
      <c r="AR189" s="132" t="s">
        <v>125</v>
      </c>
      <c r="AT189" s="140" t="s">
        <v>70</v>
      </c>
      <c r="AU189" s="140" t="s">
        <v>76</v>
      </c>
      <c r="AY189" s="132" t="s">
        <v>116</v>
      </c>
      <c r="BK189" s="141">
        <f>SUM(BK190:BK197)</f>
        <v>0</v>
      </c>
    </row>
    <row r="190" spans="2:65" s="1" customFormat="1" ht="24" customHeight="1">
      <c r="B190" s="144"/>
      <c r="C190" s="145" t="s">
        <v>205</v>
      </c>
      <c r="D190" s="145" t="s">
        <v>119</v>
      </c>
      <c r="E190" s="146" t="s">
        <v>206</v>
      </c>
      <c r="F190" s="147" t="s">
        <v>207</v>
      </c>
      <c r="G190" s="148" t="s">
        <v>188</v>
      </c>
      <c r="H190" s="149">
        <v>50</v>
      </c>
      <c r="I190" s="150"/>
      <c r="J190" s="149">
        <f>ROUND(I190*H190,3)</f>
        <v>0</v>
      </c>
      <c r="K190" s="147" t="s">
        <v>123</v>
      </c>
      <c r="L190" s="30"/>
      <c r="M190" s="151" t="s">
        <v>1</v>
      </c>
      <c r="N190" s="152" t="s">
        <v>37</v>
      </c>
      <c r="O190" s="53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AR190" s="155" t="s">
        <v>205</v>
      </c>
      <c r="AT190" s="155" t="s">
        <v>119</v>
      </c>
      <c r="AU190" s="155" t="s">
        <v>125</v>
      </c>
      <c r="AY190" s="15" t="s">
        <v>116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125</v>
      </c>
      <c r="BK190" s="157">
        <f>ROUND(I190*H190,3)</f>
        <v>0</v>
      </c>
      <c r="BL190" s="15" t="s">
        <v>205</v>
      </c>
      <c r="BM190" s="155" t="s">
        <v>208</v>
      </c>
    </row>
    <row r="191" spans="2:65" s="1" customFormat="1" ht="24" customHeight="1">
      <c r="B191" s="144"/>
      <c r="C191" s="175" t="s">
        <v>209</v>
      </c>
      <c r="D191" s="175" t="s">
        <v>210</v>
      </c>
      <c r="E191" s="176" t="s">
        <v>211</v>
      </c>
      <c r="F191" s="177" t="s">
        <v>212</v>
      </c>
      <c r="G191" s="178" t="s">
        <v>188</v>
      </c>
      <c r="H191" s="179">
        <v>24.48</v>
      </c>
      <c r="I191" s="180"/>
      <c r="J191" s="179">
        <f>ROUND(I191*H191,3)</f>
        <v>0</v>
      </c>
      <c r="K191" s="177" t="s">
        <v>123</v>
      </c>
      <c r="L191" s="181"/>
      <c r="M191" s="182" t="s">
        <v>1</v>
      </c>
      <c r="N191" s="183" t="s">
        <v>37</v>
      </c>
      <c r="O191" s="53"/>
      <c r="P191" s="153">
        <f>O191*H191</f>
        <v>0</v>
      </c>
      <c r="Q191" s="153">
        <v>1.0000000000000001E-5</v>
      </c>
      <c r="R191" s="153">
        <f>Q191*H191</f>
        <v>2.4480000000000004E-4</v>
      </c>
      <c r="S191" s="153">
        <v>0</v>
      </c>
      <c r="T191" s="154">
        <f>S191*H191</f>
        <v>0</v>
      </c>
      <c r="AR191" s="155" t="s">
        <v>213</v>
      </c>
      <c r="AT191" s="155" t="s">
        <v>210</v>
      </c>
      <c r="AU191" s="155" t="s">
        <v>125</v>
      </c>
      <c r="AY191" s="15" t="s">
        <v>116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125</v>
      </c>
      <c r="BK191" s="157">
        <f>ROUND(I191*H191,3)</f>
        <v>0</v>
      </c>
      <c r="BL191" s="15" t="s">
        <v>205</v>
      </c>
      <c r="BM191" s="155" t="s">
        <v>214</v>
      </c>
    </row>
    <row r="192" spans="2:65" s="12" customFormat="1" ht="11.25">
      <c r="B192" s="158"/>
      <c r="D192" s="159" t="s">
        <v>127</v>
      </c>
      <c r="F192" s="161" t="s">
        <v>215</v>
      </c>
      <c r="H192" s="162">
        <v>24.48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127</v>
      </c>
      <c r="AU192" s="160" t="s">
        <v>125</v>
      </c>
      <c r="AV192" s="12" t="s">
        <v>125</v>
      </c>
      <c r="AW192" s="12" t="s">
        <v>3</v>
      </c>
      <c r="AX192" s="12" t="s">
        <v>76</v>
      </c>
      <c r="AY192" s="160" t="s">
        <v>116</v>
      </c>
    </row>
    <row r="193" spans="2:65" s="1" customFormat="1" ht="24" customHeight="1">
      <c r="B193" s="144"/>
      <c r="C193" s="175" t="s">
        <v>216</v>
      </c>
      <c r="D193" s="175" t="s">
        <v>210</v>
      </c>
      <c r="E193" s="176" t="s">
        <v>217</v>
      </c>
      <c r="F193" s="177" t="s">
        <v>218</v>
      </c>
      <c r="G193" s="178" t="s">
        <v>188</v>
      </c>
      <c r="H193" s="179">
        <v>20.399999999999999</v>
      </c>
      <c r="I193" s="180"/>
      <c r="J193" s="179">
        <f>ROUND(I193*H193,3)</f>
        <v>0</v>
      </c>
      <c r="K193" s="177" t="s">
        <v>123</v>
      </c>
      <c r="L193" s="181"/>
      <c r="M193" s="182" t="s">
        <v>1</v>
      </c>
      <c r="N193" s="183" t="s">
        <v>37</v>
      </c>
      <c r="O193" s="53"/>
      <c r="P193" s="153">
        <f>O193*H193</f>
        <v>0</v>
      </c>
      <c r="Q193" s="153">
        <v>9.0000000000000006E-5</v>
      </c>
      <c r="R193" s="153">
        <f>Q193*H193</f>
        <v>1.836E-3</v>
      </c>
      <c r="S193" s="153">
        <v>0</v>
      </c>
      <c r="T193" s="154">
        <f>S193*H193</f>
        <v>0</v>
      </c>
      <c r="AR193" s="155" t="s">
        <v>213</v>
      </c>
      <c r="AT193" s="155" t="s">
        <v>210</v>
      </c>
      <c r="AU193" s="155" t="s">
        <v>125</v>
      </c>
      <c r="AY193" s="15" t="s">
        <v>116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5" t="s">
        <v>125</v>
      </c>
      <c r="BK193" s="157">
        <f>ROUND(I193*H193,3)</f>
        <v>0</v>
      </c>
      <c r="BL193" s="15" t="s">
        <v>205</v>
      </c>
      <c r="BM193" s="155" t="s">
        <v>219</v>
      </c>
    </row>
    <row r="194" spans="2:65" s="12" customFormat="1" ht="11.25">
      <c r="B194" s="158"/>
      <c r="D194" s="159" t="s">
        <v>127</v>
      </c>
      <c r="F194" s="161" t="s">
        <v>220</v>
      </c>
      <c r="H194" s="162">
        <v>20.399999999999999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127</v>
      </c>
      <c r="AU194" s="160" t="s">
        <v>125</v>
      </c>
      <c r="AV194" s="12" t="s">
        <v>125</v>
      </c>
      <c r="AW194" s="12" t="s">
        <v>3</v>
      </c>
      <c r="AX194" s="12" t="s">
        <v>76</v>
      </c>
      <c r="AY194" s="160" t="s">
        <v>116</v>
      </c>
    </row>
    <row r="195" spans="2:65" s="1" customFormat="1" ht="24" customHeight="1">
      <c r="B195" s="144"/>
      <c r="C195" s="175" t="s">
        <v>221</v>
      </c>
      <c r="D195" s="175" t="s">
        <v>210</v>
      </c>
      <c r="E195" s="176" t="s">
        <v>222</v>
      </c>
      <c r="F195" s="177" t="s">
        <v>223</v>
      </c>
      <c r="G195" s="178" t="s">
        <v>188</v>
      </c>
      <c r="H195" s="179">
        <v>6.12</v>
      </c>
      <c r="I195" s="180"/>
      <c r="J195" s="179">
        <f>ROUND(I195*H195,3)</f>
        <v>0</v>
      </c>
      <c r="K195" s="177" t="s">
        <v>123</v>
      </c>
      <c r="L195" s="181"/>
      <c r="M195" s="182" t="s">
        <v>1</v>
      </c>
      <c r="N195" s="183" t="s">
        <v>37</v>
      </c>
      <c r="O195" s="53"/>
      <c r="P195" s="153">
        <f>O195*H195</f>
        <v>0</v>
      </c>
      <c r="Q195" s="153">
        <v>8.0000000000000007E-5</v>
      </c>
      <c r="R195" s="153">
        <f>Q195*H195</f>
        <v>4.8960000000000008E-4</v>
      </c>
      <c r="S195" s="153">
        <v>0</v>
      </c>
      <c r="T195" s="154">
        <f>S195*H195</f>
        <v>0</v>
      </c>
      <c r="AR195" s="155" t="s">
        <v>213</v>
      </c>
      <c r="AT195" s="155" t="s">
        <v>210</v>
      </c>
      <c r="AU195" s="155" t="s">
        <v>125</v>
      </c>
      <c r="AY195" s="15" t="s">
        <v>116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125</v>
      </c>
      <c r="BK195" s="157">
        <f>ROUND(I195*H195,3)</f>
        <v>0</v>
      </c>
      <c r="BL195" s="15" t="s">
        <v>205</v>
      </c>
      <c r="BM195" s="155" t="s">
        <v>224</v>
      </c>
    </row>
    <row r="196" spans="2:65" s="12" customFormat="1" ht="11.25">
      <c r="B196" s="158"/>
      <c r="D196" s="159" t="s">
        <v>127</v>
      </c>
      <c r="F196" s="161" t="s">
        <v>225</v>
      </c>
      <c r="H196" s="162">
        <v>6.12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127</v>
      </c>
      <c r="AU196" s="160" t="s">
        <v>125</v>
      </c>
      <c r="AV196" s="12" t="s">
        <v>125</v>
      </c>
      <c r="AW196" s="12" t="s">
        <v>3</v>
      </c>
      <c r="AX196" s="12" t="s">
        <v>76</v>
      </c>
      <c r="AY196" s="160" t="s">
        <v>116</v>
      </c>
    </row>
    <row r="197" spans="2:65" s="1" customFormat="1" ht="24" customHeight="1">
      <c r="B197" s="144"/>
      <c r="C197" s="145" t="s">
        <v>7</v>
      </c>
      <c r="D197" s="145" t="s">
        <v>119</v>
      </c>
      <c r="E197" s="146" t="s">
        <v>226</v>
      </c>
      <c r="F197" s="147" t="s">
        <v>227</v>
      </c>
      <c r="G197" s="148" t="s">
        <v>199</v>
      </c>
      <c r="H197" s="149">
        <v>3.0000000000000001E-3</v>
      </c>
      <c r="I197" s="150"/>
      <c r="J197" s="149">
        <f>ROUND(I197*H197,3)</f>
        <v>0</v>
      </c>
      <c r="K197" s="147" t="s">
        <v>123</v>
      </c>
      <c r="L197" s="30"/>
      <c r="M197" s="151" t="s">
        <v>1</v>
      </c>
      <c r="N197" s="152" t="s">
        <v>37</v>
      </c>
      <c r="O197" s="53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AR197" s="155" t="s">
        <v>205</v>
      </c>
      <c r="AT197" s="155" t="s">
        <v>119</v>
      </c>
      <c r="AU197" s="155" t="s">
        <v>125</v>
      </c>
      <c r="AY197" s="15" t="s">
        <v>116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5" t="s">
        <v>125</v>
      </c>
      <c r="BK197" s="157">
        <f>ROUND(I197*H197,3)</f>
        <v>0</v>
      </c>
      <c r="BL197" s="15" t="s">
        <v>205</v>
      </c>
      <c r="BM197" s="155" t="s">
        <v>228</v>
      </c>
    </row>
    <row r="198" spans="2:65" s="11" customFormat="1" ht="22.9" customHeight="1">
      <c r="B198" s="131"/>
      <c r="D198" s="132" t="s">
        <v>70</v>
      </c>
      <c r="E198" s="142" t="s">
        <v>229</v>
      </c>
      <c r="F198" s="142" t="s">
        <v>230</v>
      </c>
      <c r="I198" s="134"/>
      <c r="J198" s="143">
        <f>BK198</f>
        <v>0</v>
      </c>
      <c r="L198" s="131"/>
      <c r="M198" s="136"/>
      <c r="N198" s="137"/>
      <c r="O198" s="137"/>
      <c r="P198" s="138">
        <f>SUM(P199:P206)</f>
        <v>0</v>
      </c>
      <c r="Q198" s="137"/>
      <c r="R198" s="138">
        <f>SUM(R199:R206)</f>
        <v>2.9439999999999997E-2</v>
      </c>
      <c r="S198" s="137"/>
      <c r="T198" s="139">
        <f>SUM(T199:T206)</f>
        <v>0.14499999999999999</v>
      </c>
      <c r="AR198" s="132" t="s">
        <v>125</v>
      </c>
      <c r="AT198" s="140" t="s">
        <v>70</v>
      </c>
      <c r="AU198" s="140" t="s">
        <v>76</v>
      </c>
      <c r="AY198" s="132" t="s">
        <v>116</v>
      </c>
      <c r="BK198" s="141">
        <f>SUM(BK199:BK206)</f>
        <v>0</v>
      </c>
    </row>
    <row r="199" spans="2:65" s="1" customFormat="1" ht="24" customHeight="1">
      <c r="B199" s="144"/>
      <c r="C199" s="145" t="s">
        <v>231</v>
      </c>
      <c r="D199" s="145" t="s">
        <v>119</v>
      </c>
      <c r="E199" s="146" t="s">
        <v>232</v>
      </c>
      <c r="F199" s="147" t="s">
        <v>233</v>
      </c>
      <c r="G199" s="148" t="s">
        <v>188</v>
      </c>
      <c r="H199" s="149">
        <v>7</v>
      </c>
      <c r="I199" s="150"/>
      <c r="J199" s="149">
        <f t="shared" ref="J199:J206" si="0">ROUND(I199*H199,3)</f>
        <v>0</v>
      </c>
      <c r="K199" s="147" t="s">
        <v>123</v>
      </c>
      <c r="L199" s="30"/>
      <c r="M199" s="151" t="s">
        <v>1</v>
      </c>
      <c r="N199" s="152" t="s">
        <v>37</v>
      </c>
      <c r="O199" s="53"/>
      <c r="P199" s="153">
        <f t="shared" ref="P199:P206" si="1">O199*H199</f>
        <v>0</v>
      </c>
      <c r="Q199" s="153">
        <v>0</v>
      </c>
      <c r="R199" s="153">
        <f t="shared" ref="R199:R206" si="2">Q199*H199</f>
        <v>0</v>
      </c>
      <c r="S199" s="153">
        <v>1.4919999999999999E-2</v>
      </c>
      <c r="T199" s="154">
        <f t="shared" ref="T199:T206" si="3">S199*H199</f>
        <v>0.10443999999999999</v>
      </c>
      <c r="AR199" s="155" t="s">
        <v>205</v>
      </c>
      <c r="AT199" s="155" t="s">
        <v>119</v>
      </c>
      <c r="AU199" s="155" t="s">
        <v>125</v>
      </c>
      <c r="AY199" s="15" t="s">
        <v>116</v>
      </c>
      <c r="BE199" s="156">
        <f t="shared" ref="BE199:BE206" si="4">IF(N199="základná",J199,0)</f>
        <v>0</v>
      </c>
      <c r="BF199" s="156">
        <f t="shared" ref="BF199:BF206" si="5">IF(N199="znížená",J199,0)</f>
        <v>0</v>
      </c>
      <c r="BG199" s="156">
        <f t="shared" ref="BG199:BG206" si="6">IF(N199="zákl. prenesená",J199,0)</f>
        <v>0</v>
      </c>
      <c r="BH199" s="156">
        <f t="shared" ref="BH199:BH206" si="7">IF(N199="zníž. prenesená",J199,0)</f>
        <v>0</v>
      </c>
      <c r="BI199" s="156">
        <f t="shared" ref="BI199:BI206" si="8">IF(N199="nulová",J199,0)</f>
        <v>0</v>
      </c>
      <c r="BJ199" s="15" t="s">
        <v>125</v>
      </c>
      <c r="BK199" s="157">
        <f t="shared" ref="BK199:BK206" si="9">ROUND(I199*H199,3)</f>
        <v>0</v>
      </c>
      <c r="BL199" s="15" t="s">
        <v>205</v>
      </c>
      <c r="BM199" s="155" t="s">
        <v>234</v>
      </c>
    </row>
    <row r="200" spans="2:65" s="1" customFormat="1" ht="16.5" customHeight="1">
      <c r="B200" s="144"/>
      <c r="C200" s="145" t="s">
        <v>235</v>
      </c>
      <c r="D200" s="145" t="s">
        <v>119</v>
      </c>
      <c r="E200" s="146" t="s">
        <v>236</v>
      </c>
      <c r="F200" s="147" t="s">
        <v>237</v>
      </c>
      <c r="G200" s="148" t="s">
        <v>188</v>
      </c>
      <c r="H200" s="149">
        <v>7</v>
      </c>
      <c r="I200" s="150"/>
      <c r="J200" s="149">
        <f t="shared" si="0"/>
        <v>0</v>
      </c>
      <c r="K200" s="147" t="s">
        <v>123</v>
      </c>
      <c r="L200" s="30"/>
      <c r="M200" s="151" t="s">
        <v>1</v>
      </c>
      <c r="N200" s="152" t="s">
        <v>37</v>
      </c>
      <c r="O200" s="53"/>
      <c r="P200" s="153">
        <f t="shared" si="1"/>
        <v>0</v>
      </c>
      <c r="Q200" s="153">
        <v>1.6299999999999999E-3</v>
      </c>
      <c r="R200" s="153">
        <f t="shared" si="2"/>
        <v>1.141E-2</v>
      </c>
      <c r="S200" s="153">
        <v>0</v>
      </c>
      <c r="T200" s="154">
        <f t="shared" si="3"/>
        <v>0</v>
      </c>
      <c r="AR200" s="155" t="s">
        <v>205</v>
      </c>
      <c r="AT200" s="155" t="s">
        <v>119</v>
      </c>
      <c r="AU200" s="155" t="s">
        <v>125</v>
      </c>
      <c r="AY200" s="15" t="s">
        <v>116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125</v>
      </c>
      <c r="BK200" s="157">
        <f t="shared" si="9"/>
        <v>0</v>
      </c>
      <c r="BL200" s="15" t="s">
        <v>205</v>
      </c>
      <c r="BM200" s="155" t="s">
        <v>238</v>
      </c>
    </row>
    <row r="201" spans="2:65" s="1" customFormat="1" ht="24" customHeight="1">
      <c r="B201" s="144"/>
      <c r="C201" s="145" t="s">
        <v>239</v>
      </c>
      <c r="D201" s="145" t="s">
        <v>119</v>
      </c>
      <c r="E201" s="146" t="s">
        <v>240</v>
      </c>
      <c r="F201" s="147" t="s">
        <v>241</v>
      </c>
      <c r="G201" s="148" t="s">
        <v>188</v>
      </c>
      <c r="H201" s="149">
        <v>8</v>
      </c>
      <c r="I201" s="150"/>
      <c r="J201" s="149">
        <f t="shared" si="0"/>
        <v>0</v>
      </c>
      <c r="K201" s="147" t="s">
        <v>123</v>
      </c>
      <c r="L201" s="30"/>
      <c r="M201" s="151" t="s">
        <v>1</v>
      </c>
      <c r="N201" s="152" t="s">
        <v>37</v>
      </c>
      <c r="O201" s="53"/>
      <c r="P201" s="153">
        <f t="shared" si="1"/>
        <v>0</v>
      </c>
      <c r="Q201" s="153">
        <v>0</v>
      </c>
      <c r="R201" s="153">
        <f t="shared" si="2"/>
        <v>0</v>
      </c>
      <c r="S201" s="153">
        <v>2.0999999999999999E-3</v>
      </c>
      <c r="T201" s="154">
        <f t="shared" si="3"/>
        <v>1.6799999999999999E-2</v>
      </c>
      <c r="AR201" s="155" t="s">
        <v>205</v>
      </c>
      <c r="AT201" s="155" t="s">
        <v>119</v>
      </c>
      <c r="AU201" s="155" t="s">
        <v>125</v>
      </c>
      <c r="AY201" s="15" t="s">
        <v>116</v>
      </c>
      <c r="BE201" s="156">
        <f t="shared" si="4"/>
        <v>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5" t="s">
        <v>125</v>
      </c>
      <c r="BK201" s="157">
        <f t="shared" si="9"/>
        <v>0</v>
      </c>
      <c r="BL201" s="15" t="s">
        <v>205</v>
      </c>
      <c r="BM201" s="155" t="s">
        <v>242</v>
      </c>
    </row>
    <row r="202" spans="2:65" s="1" customFormat="1" ht="24" customHeight="1">
      <c r="B202" s="144"/>
      <c r="C202" s="145" t="s">
        <v>243</v>
      </c>
      <c r="D202" s="145" t="s">
        <v>119</v>
      </c>
      <c r="E202" s="146" t="s">
        <v>244</v>
      </c>
      <c r="F202" s="147" t="s">
        <v>245</v>
      </c>
      <c r="G202" s="148" t="s">
        <v>188</v>
      </c>
      <c r="H202" s="149">
        <v>12</v>
      </c>
      <c r="I202" s="150"/>
      <c r="J202" s="149">
        <f t="shared" si="0"/>
        <v>0</v>
      </c>
      <c r="K202" s="147" t="s">
        <v>123</v>
      </c>
      <c r="L202" s="30"/>
      <c r="M202" s="151" t="s">
        <v>1</v>
      </c>
      <c r="N202" s="152" t="s">
        <v>37</v>
      </c>
      <c r="O202" s="53"/>
      <c r="P202" s="153">
        <f t="shared" si="1"/>
        <v>0</v>
      </c>
      <c r="Q202" s="153">
        <v>0</v>
      </c>
      <c r="R202" s="153">
        <f t="shared" si="2"/>
        <v>0</v>
      </c>
      <c r="S202" s="153">
        <v>1.98E-3</v>
      </c>
      <c r="T202" s="154">
        <f t="shared" si="3"/>
        <v>2.376E-2</v>
      </c>
      <c r="AR202" s="155" t="s">
        <v>205</v>
      </c>
      <c r="AT202" s="155" t="s">
        <v>119</v>
      </c>
      <c r="AU202" s="155" t="s">
        <v>125</v>
      </c>
      <c r="AY202" s="15" t="s">
        <v>116</v>
      </c>
      <c r="BE202" s="156">
        <f t="shared" si="4"/>
        <v>0</v>
      </c>
      <c r="BF202" s="156">
        <f t="shared" si="5"/>
        <v>0</v>
      </c>
      <c r="BG202" s="156">
        <f t="shared" si="6"/>
        <v>0</v>
      </c>
      <c r="BH202" s="156">
        <f t="shared" si="7"/>
        <v>0</v>
      </c>
      <c r="BI202" s="156">
        <f t="shared" si="8"/>
        <v>0</v>
      </c>
      <c r="BJ202" s="15" t="s">
        <v>125</v>
      </c>
      <c r="BK202" s="157">
        <f t="shared" si="9"/>
        <v>0</v>
      </c>
      <c r="BL202" s="15" t="s">
        <v>205</v>
      </c>
      <c r="BM202" s="155" t="s">
        <v>246</v>
      </c>
    </row>
    <row r="203" spans="2:65" s="1" customFormat="1" ht="16.5" customHeight="1">
      <c r="B203" s="144"/>
      <c r="C203" s="145" t="s">
        <v>247</v>
      </c>
      <c r="D203" s="145" t="s">
        <v>119</v>
      </c>
      <c r="E203" s="146" t="s">
        <v>248</v>
      </c>
      <c r="F203" s="147" t="s">
        <v>249</v>
      </c>
      <c r="G203" s="148" t="s">
        <v>188</v>
      </c>
      <c r="H203" s="149">
        <v>6</v>
      </c>
      <c r="I203" s="150"/>
      <c r="J203" s="149">
        <f t="shared" si="0"/>
        <v>0</v>
      </c>
      <c r="K203" s="147" t="s">
        <v>123</v>
      </c>
      <c r="L203" s="30"/>
      <c r="M203" s="151" t="s">
        <v>1</v>
      </c>
      <c r="N203" s="152" t="s">
        <v>37</v>
      </c>
      <c r="O203" s="53"/>
      <c r="P203" s="153">
        <f t="shared" si="1"/>
        <v>0</v>
      </c>
      <c r="Q203" s="153">
        <v>1.5299999999999999E-3</v>
      </c>
      <c r="R203" s="153">
        <f t="shared" si="2"/>
        <v>9.1799999999999989E-3</v>
      </c>
      <c r="S203" s="153">
        <v>0</v>
      </c>
      <c r="T203" s="154">
        <f t="shared" si="3"/>
        <v>0</v>
      </c>
      <c r="AR203" s="155" t="s">
        <v>205</v>
      </c>
      <c r="AT203" s="155" t="s">
        <v>119</v>
      </c>
      <c r="AU203" s="155" t="s">
        <v>125</v>
      </c>
      <c r="AY203" s="15" t="s">
        <v>116</v>
      </c>
      <c r="BE203" s="156">
        <f t="shared" si="4"/>
        <v>0</v>
      </c>
      <c r="BF203" s="156">
        <f t="shared" si="5"/>
        <v>0</v>
      </c>
      <c r="BG203" s="156">
        <f t="shared" si="6"/>
        <v>0</v>
      </c>
      <c r="BH203" s="156">
        <f t="shared" si="7"/>
        <v>0</v>
      </c>
      <c r="BI203" s="156">
        <f t="shared" si="8"/>
        <v>0</v>
      </c>
      <c r="BJ203" s="15" t="s">
        <v>125</v>
      </c>
      <c r="BK203" s="157">
        <f t="shared" si="9"/>
        <v>0</v>
      </c>
      <c r="BL203" s="15" t="s">
        <v>205</v>
      </c>
      <c r="BM203" s="155" t="s">
        <v>250</v>
      </c>
    </row>
    <row r="204" spans="2:65" s="1" customFormat="1" ht="16.5" customHeight="1">
      <c r="B204" s="144"/>
      <c r="C204" s="145" t="s">
        <v>251</v>
      </c>
      <c r="D204" s="145" t="s">
        <v>119</v>
      </c>
      <c r="E204" s="146" t="s">
        <v>252</v>
      </c>
      <c r="F204" s="147" t="s">
        <v>253</v>
      </c>
      <c r="G204" s="148" t="s">
        <v>188</v>
      </c>
      <c r="H204" s="149">
        <v>15</v>
      </c>
      <c r="I204" s="150"/>
      <c r="J204" s="149">
        <f t="shared" si="0"/>
        <v>0</v>
      </c>
      <c r="K204" s="147" t="s">
        <v>123</v>
      </c>
      <c r="L204" s="30"/>
      <c r="M204" s="151" t="s">
        <v>1</v>
      </c>
      <c r="N204" s="152" t="s">
        <v>37</v>
      </c>
      <c r="O204" s="53"/>
      <c r="P204" s="153">
        <f t="shared" si="1"/>
        <v>0</v>
      </c>
      <c r="Q204" s="153">
        <v>5.9000000000000003E-4</v>
      </c>
      <c r="R204" s="153">
        <f t="shared" si="2"/>
        <v>8.8500000000000002E-3</v>
      </c>
      <c r="S204" s="153">
        <v>0</v>
      </c>
      <c r="T204" s="154">
        <f t="shared" si="3"/>
        <v>0</v>
      </c>
      <c r="AR204" s="155" t="s">
        <v>205</v>
      </c>
      <c r="AT204" s="155" t="s">
        <v>119</v>
      </c>
      <c r="AU204" s="155" t="s">
        <v>125</v>
      </c>
      <c r="AY204" s="15" t="s">
        <v>116</v>
      </c>
      <c r="BE204" s="156">
        <f t="shared" si="4"/>
        <v>0</v>
      </c>
      <c r="BF204" s="156">
        <f t="shared" si="5"/>
        <v>0</v>
      </c>
      <c r="BG204" s="156">
        <f t="shared" si="6"/>
        <v>0</v>
      </c>
      <c r="BH204" s="156">
        <f t="shared" si="7"/>
        <v>0</v>
      </c>
      <c r="BI204" s="156">
        <f t="shared" si="8"/>
        <v>0</v>
      </c>
      <c r="BJ204" s="15" t="s">
        <v>125</v>
      </c>
      <c r="BK204" s="157">
        <f t="shared" si="9"/>
        <v>0</v>
      </c>
      <c r="BL204" s="15" t="s">
        <v>205</v>
      </c>
      <c r="BM204" s="155" t="s">
        <v>254</v>
      </c>
    </row>
    <row r="205" spans="2:65" s="1" customFormat="1" ht="24" customHeight="1">
      <c r="B205" s="144"/>
      <c r="C205" s="145" t="s">
        <v>255</v>
      </c>
      <c r="D205" s="145" t="s">
        <v>119</v>
      </c>
      <c r="E205" s="146" t="s">
        <v>256</v>
      </c>
      <c r="F205" s="147" t="s">
        <v>257</v>
      </c>
      <c r="G205" s="148" t="s">
        <v>188</v>
      </c>
      <c r="H205" s="149">
        <v>28</v>
      </c>
      <c r="I205" s="150"/>
      <c r="J205" s="149">
        <f t="shared" si="0"/>
        <v>0</v>
      </c>
      <c r="K205" s="147" t="s">
        <v>123</v>
      </c>
      <c r="L205" s="30"/>
      <c r="M205" s="151" t="s">
        <v>1</v>
      </c>
      <c r="N205" s="152" t="s">
        <v>37</v>
      </c>
      <c r="O205" s="53"/>
      <c r="P205" s="153">
        <f t="shared" si="1"/>
        <v>0</v>
      </c>
      <c r="Q205" s="153">
        <v>0</v>
      </c>
      <c r="R205" s="153">
        <f t="shared" si="2"/>
        <v>0</v>
      </c>
      <c r="S205" s="153">
        <v>0</v>
      </c>
      <c r="T205" s="154">
        <f t="shared" si="3"/>
        <v>0</v>
      </c>
      <c r="AR205" s="155" t="s">
        <v>205</v>
      </c>
      <c r="AT205" s="155" t="s">
        <v>119</v>
      </c>
      <c r="AU205" s="155" t="s">
        <v>125</v>
      </c>
      <c r="AY205" s="15" t="s">
        <v>116</v>
      </c>
      <c r="BE205" s="156">
        <f t="shared" si="4"/>
        <v>0</v>
      </c>
      <c r="BF205" s="156">
        <f t="shared" si="5"/>
        <v>0</v>
      </c>
      <c r="BG205" s="156">
        <f t="shared" si="6"/>
        <v>0</v>
      </c>
      <c r="BH205" s="156">
        <f t="shared" si="7"/>
        <v>0</v>
      </c>
      <c r="BI205" s="156">
        <f t="shared" si="8"/>
        <v>0</v>
      </c>
      <c r="BJ205" s="15" t="s">
        <v>125</v>
      </c>
      <c r="BK205" s="157">
        <f t="shared" si="9"/>
        <v>0</v>
      </c>
      <c r="BL205" s="15" t="s">
        <v>205</v>
      </c>
      <c r="BM205" s="155" t="s">
        <v>258</v>
      </c>
    </row>
    <row r="206" spans="2:65" s="1" customFormat="1" ht="24" customHeight="1">
      <c r="B206" s="144"/>
      <c r="C206" s="145" t="s">
        <v>259</v>
      </c>
      <c r="D206" s="145" t="s">
        <v>119</v>
      </c>
      <c r="E206" s="146" t="s">
        <v>260</v>
      </c>
      <c r="F206" s="147" t="s">
        <v>261</v>
      </c>
      <c r="G206" s="148" t="s">
        <v>199</v>
      </c>
      <c r="H206" s="149">
        <v>2.9000000000000001E-2</v>
      </c>
      <c r="I206" s="150"/>
      <c r="J206" s="149">
        <f t="shared" si="0"/>
        <v>0</v>
      </c>
      <c r="K206" s="147" t="s">
        <v>123</v>
      </c>
      <c r="L206" s="30"/>
      <c r="M206" s="151" t="s">
        <v>1</v>
      </c>
      <c r="N206" s="152" t="s">
        <v>37</v>
      </c>
      <c r="O206" s="53"/>
      <c r="P206" s="153">
        <f t="shared" si="1"/>
        <v>0</v>
      </c>
      <c r="Q206" s="153">
        <v>0</v>
      </c>
      <c r="R206" s="153">
        <f t="shared" si="2"/>
        <v>0</v>
      </c>
      <c r="S206" s="153">
        <v>0</v>
      </c>
      <c r="T206" s="154">
        <f t="shared" si="3"/>
        <v>0</v>
      </c>
      <c r="AR206" s="155" t="s">
        <v>205</v>
      </c>
      <c r="AT206" s="155" t="s">
        <v>119</v>
      </c>
      <c r="AU206" s="155" t="s">
        <v>125</v>
      </c>
      <c r="AY206" s="15" t="s">
        <v>116</v>
      </c>
      <c r="BE206" s="156">
        <f t="shared" si="4"/>
        <v>0</v>
      </c>
      <c r="BF206" s="156">
        <f t="shared" si="5"/>
        <v>0</v>
      </c>
      <c r="BG206" s="156">
        <f t="shared" si="6"/>
        <v>0</v>
      </c>
      <c r="BH206" s="156">
        <f t="shared" si="7"/>
        <v>0</v>
      </c>
      <c r="BI206" s="156">
        <f t="shared" si="8"/>
        <v>0</v>
      </c>
      <c r="BJ206" s="15" t="s">
        <v>125</v>
      </c>
      <c r="BK206" s="157">
        <f t="shared" si="9"/>
        <v>0</v>
      </c>
      <c r="BL206" s="15" t="s">
        <v>205</v>
      </c>
      <c r="BM206" s="155" t="s">
        <v>262</v>
      </c>
    </row>
    <row r="207" spans="2:65" s="11" customFormat="1" ht="22.9" customHeight="1">
      <c r="B207" s="131"/>
      <c r="D207" s="132" t="s">
        <v>70</v>
      </c>
      <c r="E207" s="142" t="s">
        <v>263</v>
      </c>
      <c r="F207" s="142" t="s">
        <v>264</v>
      </c>
      <c r="I207" s="134"/>
      <c r="J207" s="143">
        <f>BK207</f>
        <v>0</v>
      </c>
      <c r="L207" s="131"/>
      <c r="M207" s="136"/>
      <c r="N207" s="137"/>
      <c r="O207" s="137"/>
      <c r="P207" s="138">
        <f>SUM(P208:P222)</f>
        <v>0</v>
      </c>
      <c r="Q207" s="137"/>
      <c r="R207" s="138">
        <f>SUM(R208:R222)</f>
        <v>2.792E-2</v>
      </c>
      <c r="S207" s="137"/>
      <c r="T207" s="139">
        <f>SUM(T208:T222)</f>
        <v>6.7419999999999994E-2</v>
      </c>
      <c r="AR207" s="132" t="s">
        <v>125</v>
      </c>
      <c r="AT207" s="140" t="s">
        <v>70</v>
      </c>
      <c r="AU207" s="140" t="s">
        <v>76</v>
      </c>
      <c r="AY207" s="132" t="s">
        <v>116</v>
      </c>
      <c r="BK207" s="141">
        <f>SUM(BK208:BK222)</f>
        <v>0</v>
      </c>
    </row>
    <row r="208" spans="2:65" s="1" customFormat="1" ht="24" customHeight="1">
      <c r="B208" s="144"/>
      <c r="C208" s="145" t="s">
        <v>265</v>
      </c>
      <c r="D208" s="145" t="s">
        <v>119</v>
      </c>
      <c r="E208" s="146" t="s">
        <v>266</v>
      </c>
      <c r="F208" s="147" t="s">
        <v>267</v>
      </c>
      <c r="G208" s="148" t="s">
        <v>188</v>
      </c>
      <c r="H208" s="149">
        <v>11</v>
      </c>
      <c r="I208" s="150"/>
      <c r="J208" s="149">
        <f t="shared" ref="J208:J222" si="10">ROUND(I208*H208,3)</f>
        <v>0</v>
      </c>
      <c r="K208" s="147" t="s">
        <v>123</v>
      </c>
      <c r="L208" s="30"/>
      <c r="M208" s="151" t="s">
        <v>1</v>
      </c>
      <c r="N208" s="152" t="s">
        <v>37</v>
      </c>
      <c r="O208" s="53"/>
      <c r="P208" s="153">
        <f t="shared" ref="P208:P222" si="11">O208*H208</f>
        <v>0</v>
      </c>
      <c r="Q208" s="153">
        <v>0</v>
      </c>
      <c r="R208" s="153">
        <f t="shared" ref="R208:R222" si="12">Q208*H208</f>
        <v>0</v>
      </c>
      <c r="S208" s="153">
        <v>4.9699999999999996E-3</v>
      </c>
      <c r="T208" s="154">
        <f t="shared" ref="T208:T222" si="13">S208*H208</f>
        <v>5.4669999999999996E-2</v>
      </c>
      <c r="AR208" s="155" t="s">
        <v>205</v>
      </c>
      <c r="AT208" s="155" t="s">
        <v>119</v>
      </c>
      <c r="AU208" s="155" t="s">
        <v>125</v>
      </c>
      <c r="AY208" s="15" t="s">
        <v>116</v>
      </c>
      <c r="BE208" s="156">
        <f t="shared" ref="BE208:BE222" si="14">IF(N208="základná",J208,0)</f>
        <v>0</v>
      </c>
      <c r="BF208" s="156">
        <f t="shared" ref="BF208:BF222" si="15">IF(N208="znížená",J208,0)</f>
        <v>0</v>
      </c>
      <c r="BG208" s="156">
        <f t="shared" ref="BG208:BG222" si="16">IF(N208="zákl. prenesená",J208,0)</f>
        <v>0</v>
      </c>
      <c r="BH208" s="156">
        <f t="shared" ref="BH208:BH222" si="17">IF(N208="zníž. prenesená",J208,0)</f>
        <v>0</v>
      </c>
      <c r="BI208" s="156">
        <f t="shared" ref="BI208:BI222" si="18">IF(N208="nulová",J208,0)</f>
        <v>0</v>
      </c>
      <c r="BJ208" s="15" t="s">
        <v>125</v>
      </c>
      <c r="BK208" s="157">
        <f t="shared" ref="BK208:BK222" si="19">ROUND(I208*H208,3)</f>
        <v>0</v>
      </c>
      <c r="BL208" s="15" t="s">
        <v>205</v>
      </c>
      <c r="BM208" s="155" t="s">
        <v>268</v>
      </c>
    </row>
    <row r="209" spans="2:65" s="1" customFormat="1" ht="24" customHeight="1">
      <c r="B209" s="144"/>
      <c r="C209" s="145" t="s">
        <v>269</v>
      </c>
      <c r="D209" s="145" t="s">
        <v>119</v>
      </c>
      <c r="E209" s="146" t="s">
        <v>270</v>
      </c>
      <c r="F209" s="147" t="s">
        <v>271</v>
      </c>
      <c r="G209" s="148" t="s">
        <v>188</v>
      </c>
      <c r="H209" s="149">
        <v>24</v>
      </c>
      <c r="I209" s="150"/>
      <c r="J209" s="149">
        <f t="shared" si="10"/>
        <v>0</v>
      </c>
      <c r="K209" s="147" t="s">
        <v>123</v>
      </c>
      <c r="L209" s="30"/>
      <c r="M209" s="151" t="s">
        <v>1</v>
      </c>
      <c r="N209" s="152" t="s">
        <v>37</v>
      </c>
      <c r="O209" s="53"/>
      <c r="P209" s="153">
        <f t="shared" si="11"/>
        <v>0</v>
      </c>
      <c r="Q209" s="153">
        <v>2.0000000000000001E-4</v>
      </c>
      <c r="R209" s="153">
        <f t="shared" si="12"/>
        <v>4.8000000000000004E-3</v>
      </c>
      <c r="S209" s="153">
        <v>0</v>
      </c>
      <c r="T209" s="154">
        <f t="shared" si="13"/>
        <v>0</v>
      </c>
      <c r="AR209" s="155" t="s">
        <v>205</v>
      </c>
      <c r="AT209" s="155" t="s">
        <v>119</v>
      </c>
      <c r="AU209" s="155" t="s">
        <v>125</v>
      </c>
      <c r="AY209" s="15" t="s">
        <v>116</v>
      </c>
      <c r="BE209" s="156">
        <f t="shared" si="14"/>
        <v>0</v>
      </c>
      <c r="BF209" s="156">
        <f t="shared" si="15"/>
        <v>0</v>
      </c>
      <c r="BG209" s="156">
        <f t="shared" si="16"/>
        <v>0</v>
      </c>
      <c r="BH209" s="156">
        <f t="shared" si="17"/>
        <v>0</v>
      </c>
      <c r="BI209" s="156">
        <f t="shared" si="18"/>
        <v>0</v>
      </c>
      <c r="BJ209" s="15" t="s">
        <v>125</v>
      </c>
      <c r="BK209" s="157">
        <f t="shared" si="19"/>
        <v>0</v>
      </c>
      <c r="BL209" s="15" t="s">
        <v>205</v>
      </c>
      <c r="BM209" s="155" t="s">
        <v>272</v>
      </c>
    </row>
    <row r="210" spans="2:65" s="1" customFormat="1" ht="24" customHeight="1">
      <c r="B210" s="144"/>
      <c r="C210" s="145" t="s">
        <v>273</v>
      </c>
      <c r="D210" s="145" t="s">
        <v>119</v>
      </c>
      <c r="E210" s="146" t="s">
        <v>274</v>
      </c>
      <c r="F210" s="147" t="s">
        <v>275</v>
      </c>
      <c r="G210" s="148" t="s">
        <v>188</v>
      </c>
      <c r="H210" s="149">
        <v>20</v>
      </c>
      <c r="I210" s="150"/>
      <c r="J210" s="149">
        <f t="shared" si="10"/>
        <v>0</v>
      </c>
      <c r="K210" s="147" t="s">
        <v>123</v>
      </c>
      <c r="L210" s="30"/>
      <c r="M210" s="151" t="s">
        <v>1</v>
      </c>
      <c r="N210" s="152" t="s">
        <v>37</v>
      </c>
      <c r="O210" s="53"/>
      <c r="P210" s="153">
        <f t="shared" si="11"/>
        <v>0</v>
      </c>
      <c r="Q210" s="153">
        <v>3.5E-4</v>
      </c>
      <c r="R210" s="153">
        <f t="shared" si="12"/>
        <v>7.0000000000000001E-3</v>
      </c>
      <c r="S210" s="153">
        <v>0</v>
      </c>
      <c r="T210" s="154">
        <f t="shared" si="13"/>
        <v>0</v>
      </c>
      <c r="AR210" s="155" t="s">
        <v>205</v>
      </c>
      <c r="AT210" s="155" t="s">
        <v>119</v>
      </c>
      <c r="AU210" s="155" t="s">
        <v>125</v>
      </c>
      <c r="AY210" s="15" t="s">
        <v>116</v>
      </c>
      <c r="BE210" s="156">
        <f t="shared" si="14"/>
        <v>0</v>
      </c>
      <c r="BF210" s="156">
        <f t="shared" si="15"/>
        <v>0</v>
      </c>
      <c r="BG210" s="156">
        <f t="shared" si="16"/>
        <v>0</v>
      </c>
      <c r="BH210" s="156">
        <f t="shared" si="17"/>
        <v>0</v>
      </c>
      <c r="BI210" s="156">
        <f t="shared" si="18"/>
        <v>0</v>
      </c>
      <c r="BJ210" s="15" t="s">
        <v>125</v>
      </c>
      <c r="BK210" s="157">
        <f t="shared" si="19"/>
        <v>0</v>
      </c>
      <c r="BL210" s="15" t="s">
        <v>205</v>
      </c>
      <c r="BM210" s="155" t="s">
        <v>276</v>
      </c>
    </row>
    <row r="211" spans="2:65" s="1" customFormat="1" ht="24" customHeight="1">
      <c r="B211" s="144"/>
      <c r="C211" s="145" t="s">
        <v>213</v>
      </c>
      <c r="D211" s="145" t="s">
        <v>119</v>
      </c>
      <c r="E211" s="146" t="s">
        <v>277</v>
      </c>
      <c r="F211" s="147" t="s">
        <v>278</v>
      </c>
      <c r="G211" s="148" t="s">
        <v>188</v>
      </c>
      <c r="H211" s="149">
        <v>6</v>
      </c>
      <c r="I211" s="150"/>
      <c r="J211" s="149">
        <f t="shared" si="10"/>
        <v>0</v>
      </c>
      <c r="K211" s="147" t="s">
        <v>123</v>
      </c>
      <c r="L211" s="30"/>
      <c r="M211" s="151" t="s">
        <v>1</v>
      </c>
      <c r="N211" s="152" t="s">
        <v>37</v>
      </c>
      <c r="O211" s="53"/>
      <c r="P211" s="153">
        <f t="shared" si="11"/>
        <v>0</v>
      </c>
      <c r="Q211" s="153">
        <v>6.0999999999999997E-4</v>
      </c>
      <c r="R211" s="153">
        <f t="shared" si="12"/>
        <v>3.6600000000000001E-3</v>
      </c>
      <c r="S211" s="153">
        <v>0</v>
      </c>
      <c r="T211" s="154">
        <f t="shared" si="13"/>
        <v>0</v>
      </c>
      <c r="AR211" s="155" t="s">
        <v>205</v>
      </c>
      <c r="AT211" s="155" t="s">
        <v>119</v>
      </c>
      <c r="AU211" s="155" t="s">
        <v>125</v>
      </c>
      <c r="AY211" s="15" t="s">
        <v>116</v>
      </c>
      <c r="BE211" s="156">
        <f t="shared" si="14"/>
        <v>0</v>
      </c>
      <c r="BF211" s="156">
        <f t="shared" si="15"/>
        <v>0</v>
      </c>
      <c r="BG211" s="156">
        <f t="shared" si="16"/>
        <v>0</v>
      </c>
      <c r="BH211" s="156">
        <f t="shared" si="17"/>
        <v>0</v>
      </c>
      <c r="BI211" s="156">
        <f t="shared" si="18"/>
        <v>0</v>
      </c>
      <c r="BJ211" s="15" t="s">
        <v>125</v>
      </c>
      <c r="BK211" s="157">
        <f t="shared" si="19"/>
        <v>0</v>
      </c>
      <c r="BL211" s="15" t="s">
        <v>205</v>
      </c>
      <c r="BM211" s="155" t="s">
        <v>279</v>
      </c>
    </row>
    <row r="212" spans="2:65" s="1" customFormat="1" ht="16.5" customHeight="1">
      <c r="B212" s="144"/>
      <c r="C212" s="145" t="s">
        <v>280</v>
      </c>
      <c r="D212" s="145" t="s">
        <v>119</v>
      </c>
      <c r="E212" s="146" t="s">
        <v>281</v>
      </c>
      <c r="F212" s="147" t="s">
        <v>282</v>
      </c>
      <c r="G212" s="148" t="s">
        <v>188</v>
      </c>
      <c r="H212" s="149">
        <v>11</v>
      </c>
      <c r="I212" s="150"/>
      <c r="J212" s="149">
        <f t="shared" si="10"/>
        <v>0</v>
      </c>
      <c r="K212" s="147" t="s">
        <v>123</v>
      </c>
      <c r="L212" s="30"/>
      <c r="M212" s="151" t="s">
        <v>1</v>
      </c>
      <c r="N212" s="152" t="s">
        <v>37</v>
      </c>
      <c r="O212" s="53"/>
      <c r="P212" s="153">
        <f t="shared" si="11"/>
        <v>0</v>
      </c>
      <c r="Q212" s="153">
        <v>0</v>
      </c>
      <c r="R212" s="153">
        <f t="shared" si="12"/>
        <v>0</v>
      </c>
      <c r="S212" s="153">
        <v>2.3000000000000001E-4</v>
      </c>
      <c r="T212" s="154">
        <f t="shared" si="13"/>
        <v>2.5300000000000001E-3</v>
      </c>
      <c r="AR212" s="155" t="s">
        <v>205</v>
      </c>
      <c r="AT212" s="155" t="s">
        <v>119</v>
      </c>
      <c r="AU212" s="155" t="s">
        <v>125</v>
      </c>
      <c r="AY212" s="15" t="s">
        <v>116</v>
      </c>
      <c r="BE212" s="156">
        <f t="shared" si="14"/>
        <v>0</v>
      </c>
      <c r="BF212" s="156">
        <f t="shared" si="15"/>
        <v>0</v>
      </c>
      <c r="BG212" s="156">
        <f t="shared" si="16"/>
        <v>0</v>
      </c>
      <c r="BH212" s="156">
        <f t="shared" si="17"/>
        <v>0</v>
      </c>
      <c r="BI212" s="156">
        <f t="shared" si="18"/>
        <v>0</v>
      </c>
      <c r="BJ212" s="15" t="s">
        <v>125</v>
      </c>
      <c r="BK212" s="157">
        <f t="shared" si="19"/>
        <v>0</v>
      </c>
      <c r="BL212" s="15" t="s">
        <v>205</v>
      </c>
      <c r="BM212" s="155" t="s">
        <v>283</v>
      </c>
    </row>
    <row r="213" spans="2:65" s="1" customFormat="1" ht="24" customHeight="1">
      <c r="B213" s="144"/>
      <c r="C213" s="145" t="s">
        <v>284</v>
      </c>
      <c r="D213" s="145" t="s">
        <v>119</v>
      </c>
      <c r="E213" s="146" t="s">
        <v>285</v>
      </c>
      <c r="F213" s="147" t="s">
        <v>286</v>
      </c>
      <c r="G213" s="148" t="s">
        <v>176</v>
      </c>
      <c r="H213" s="149">
        <v>12</v>
      </c>
      <c r="I213" s="150"/>
      <c r="J213" s="149">
        <f t="shared" si="10"/>
        <v>0</v>
      </c>
      <c r="K213" s="147" t="s">
        <v>123</v>
      </c>
      <c r="L213" s="30"/>
      <c r="M213" s="151" t="s">
        <v>1</v>
      </c>
      <c r="N213" s="152" t="s">
        <v>37</v>
      </c>
      <c r="O213" s="53"/>
      <c r="P213" s="153">
        <f t="shared" si="11"/>
        <v>0</v>
      </c>
      <c r="Q213" s="153">
        <v>1.2999999999999999E-4</v>
      </c>
      <c r="R213" s="153">
        <f t="shared" si="12"/>
        <v>1.5599999999999998E-3</v>
      </c>
      <c r="S213" s="153">
        <v>0</v>
      </c>
      <c r="T213" s="154">
        <f t="shared" si="13"/>
        <v>0</v>
      </c>
      <c r="AR213" s="155" t="s">
        <v>205</v>
      </c>
      <c r="AT213" s="155" t="s">
        <v>119</v>
      </c>
      <c r="AU213" s="155" t="s">
        <v>125</v>
      </c>
      <c r="AY213" s="15" t="s">
        <v>116</v>
      </c>
      <c r="BE213" s="156">
        <f t="shared" si="14"/>
        <v>0</v>
      </c>
      <c r="BF213" s="156">
        <f t="shared" si="15"/>
        <v>0</v>
      </c>
      <c r="BG213" s="156">
        <f t="shared" si="16"/>
        <v>0</v>
      </c>
      <c r="BH213" s="156">
        <f t="shared" si="17"/>
        <v>0</v>
      </c>
      <c r="BI213" s="156">
        <f t="shared" si="18"/>
        <v>0</v>
      </c>
      <c r="BJ213" s="15" t="s">
        <v>125</v>
      </c>
      <c r="BK213" s="157">
        <f t="shared" si="19"/>
        <v>0</v>
      </c>
      <c r="BL213" s="15" t="s">
        <v>205</v>
      </c>
      <c r="BM213" s="155" t="s">
        <v>287</v>
      </c>
    </row>
    <row r="214" spans="2:65" s="1" customFormat="1" ht="24" customHeight="1">
      <c r="B214" s="144"/>
      <c r="C214" s="145" t="s">
        <v>288</v>
      </c>
      <c r="D214" s="145" t="s">
        <v>119</v>
      </c>
      <c r="E214" s="146" t="s">
        <v>289</v>
      </c>
      <c r="F214" s="147" t="s">
        <v>290</v>
      </c>
      <c r="G214" s="148" t="s">
        <v>291</v>
      </c>
      <c r="H214" s="149">
        <v>4</v>
      </c>
      <c r="I214" s="150"/>
      <c r="J214" s="149">
        <f t="shared" si="10"/>
        <v>0</v>
      </c>
      <c r="K214" s="147" t="s">
        <v>123</v>
      </c>
      <c r="L214" s="30"/>
      <c r="M214" s="151" t="s">
        <v>1</v>
      </c>
      <c r="N214" s="152" t="s">
        <v>37</v>
      </c>
      <c r="O214" s="53"/>
      <c r="P214" s="153">
        <f t="shared" si="11"/>
        <v>0</v>
      </c>
      <c r="Q214" s="153">
        <v>2.5999999999999998E-4</v>
      </c>
      <c r="R214" s="153">
        <f t="shared" si="12"/>
        <v>1.0399999999999999E-3</v>
      </c>
      <c r="S214" s="153">
        <v>0</v>
      </c>
      <c r="T214" s="154">
        <f t="shared" si="13"/>
        <v>0</v>
      </c>
      <c r="AR214" s="155" t="s">
        <v>205</v>
      </c>
      <c r="AT214" s="155" t="s">
        <v>119</v>
      </c>
      <c r="AU214" s="155" t="s">
        <v>125</v>
      </c>
      <c r="AY214" s="15" t="s">
        <v>116</v>
      </c>
      <c r="BE214" s="156">
        <f t="shared" si="14"/>
        <v>0</v>
      </c>
      <c r="BF214" s="156">
        <f t="shared" si="15"/>
        <v>0</v>
      </c>
      <c r="BG214" s="156">
        <f t="shared" si="16"/>
        <v>0</v>
      </c>
      <c r="BH214" s="156">
        <f t="shared" si="17"/>
        <v>0</v>
      </c>
      <c r="BI214" s="156">
        <f t="shared" si="18"/>
        <v>0</v>
      </c>
      <c r="BJ214" s="15" t="s">
        <v>125</v>
      </c>
      <c r="BK214" s="157">
        <f t="shared" si="19"/>
        <v>0</v>
      </c>
      <c r="BL214" s="15" t="s">
        <v>205</v>
      </c>
      <c r="BM214" s="155" t="s">
        <v>292</v>
      </c>
    </row>
    <row r="215" spans="2:65" s="1" customFormat="1" ht="24" customHeight="1">
      <c r="B215" s="144"/>
      <c r="C215" s="145" t="s">
        <v>293</v>
      </c>
      <c r="D215" s="145" t="s">
        <v>119</v>
      </c>
      <c r="E215" s="146" t="s">
        <v>294</v>
      </c>
      <c r="F215" s="147" t="s">
        <v>295</v>
      </c>
      <c r="G215" s="148" t="s">
        <v>176</v>
      </c>
      <c r="H215" s="149">
        <v>10</v>
      </c>
      <c r="I215" s="150"/>
      <c r="J215" s="149">
        <f t="shared" si="10"/>
        <v>0</v>
      </c>
      <c r="K215" s="147" t="s">
        <v>123</v>
      </c>
      <c r="L215" s="30"/>
      <c r="M215" s="151" t="s">
        <v>1</v>
      </c>
      <c r="N215" s="152" t="s">
        <v>37</v>
      </c>
      <c r="O215" s="53"/>
      <c r="P215" s="153">
        <f t="shared" si="11"/>
        <v>0</v>
      </c>
      <c r="Q215" s="153">
        <v>0</v>
      </c>
      <c r="R215" s="153">
        <f t="shared" si="12"/>
        <v>0</v>
      </c>
      <c r="S215" s="153">
        <v>5.2999999999999998E-4</v>
      </c>
      <c r="T215" s="154">
        <f t="shared" si="13"/>
        <v>5.3E-3</v>
      </c>
      <c r="AR215" s="155" t="s">
        <v>205</v>
      </c>
      <c r="AT215" s="155" t="s">
        <v>119</v>
      </c>
      <c r="AU215" s="155" t="s">
        <v>125</v>
      </c>
      <c r="AY215" s="15" t="s">
        <v>116</v>
      </c>
      <c r="BE215" s="156">
        <f t="shared" si="14"/>
        <v>0</v>
      </c>
      <c r="BF215" s="156">
        <f t="shared" si="15"/>
        <v>0</v>
      </c>
      <c r="BG215" s="156">
        <f t="shared" si="16"/>
        <v>0</v>
      </c>
      <c r="BH215" s="156">
        <f t="shared" si="17"/>
        <v>0</v>
      </c>
      <c r="BI215" s="156">
        <f t="shared" si="18"/>
        <v>0</v>
      </c>
      <c r="BJ215" s="15" t="s">
        <v>125</v>
      </c>
      <c r="BK215" s="157">
        <f t="shared" si="19"/>
        <v>0</v>
      </c>
      <c r="BL215" s="15" t="s">
        <v>205</v>
      </c>
      <c r="BM215" s="155" t="s">
        <v>296</v>
      </c>
    </row>
    <row r="216" spans="2:65" s="1" customFormat="1" ht="24" customHeight="1">
      <c r="B216" s="144"/>
      <c r="C216" s="145" t="s">
        <v>297</v>
      </c>
      <c r="D216" s="145" t="s">
        <v>119</v>
      </c>
      <c r="E216" s="146" t="s">
        <v>298</v>
      </c>
      <c r="F216" s="147" t="s">
        <v>299</v>
      </c>
      <c r="G216" s="148" t="s">
        <v>176</v>
      </c>
      <c r="H216" s="149">
        <v>4</v>
      </c>
      <c r="I216" s="150"/>
      <c r="J216" s="149">
        <f t="shared" si="10"/>
        <v>0</v>
      </c>
      <c r="K216" s="147" t="s">
        <v>123</v>
      </c>
      <c r="L216" s="30"/>
      <c r="M216" s="151" t="s">
        <v>1</v>
      </c>
      <c r="N216" s="152" t="s">
        <v>37</v>
      </c>
      <c r="O216" s="53"/>
      <c r="P216" s="153">
        <f t="shared" si="11"/>
        <v>0</v>
      </c>
      <c r="Q216" s="153">
        <v>0</v>
      </c>
      <c r="R216" s="153">
        <f t="shared" si="12"/>
        <v>0</v>
      </c>
      <c r="S216" s="153">
        <v>1.23E-3</v>
      </c>
      <c r="T216" s="154">
        <f t="shared" si="13"/>
        <v>4.9199999999999999E-3</v>
      </c>
      <c r="AR216" s="155" t="s">
        <v>205</v>
      </c>
      <c r="AT216" s="155" t="s">
        <v>119</v>
      </c>
      <c r="AU216" s="155" t="s">
        <v>125</v>
      </c>
      <c r="AY216" s="15" t="s">
        <v>116</v>
      </c>
      <c r="BE216" s="156">
        <f t="shared" si="14"/>
        <v>0</v>
      </c>
      <c r="BF216" s="156">
        <f t="shared" si="15"/>
        <v>0</v>
      </c>
      <c r="BG216" s="156">
        <f t="shared" si="16"/>
        <v>0</v>
      </c>
      <c r="BH216" s="156">
        <f t="shared" si="17"/>
        <v>0</v>
      </c>
      <c r="BI216" s="156">
        <f t="shared" si="18"/>
        <v>0</v>
      </c>
      <c r="BJ216" s="15" t="s">
        <v>125</v>
      </c>
      <c r="BK216" s="157">
        <f t="shared" si="19"/>
        <v>0</v>
      </c>
      <c r="BL216" s="15" t="s">
        <v>205</v>
      </c>
      <c r="BM216" s="155" t="s">
        <v>300</v>
      </c>
    </row>
    <row r="217" spans="2:65" s="1" customFormat="1" ht="24" customHeight="1">
      <c r="B217" s="144"/>
      <c r="C217" s="145" t="s">
        <v>301</v>
      </c>
      <c r="D217" s="145" t="s">
        <v>119</v>
      </c>
      <c r="E217" s="146" t="s">
        <v>302</v>
      </c>
      <c r="F217" s="147" t="s">
        <v>303</v>
      </c>
      <c r="G217" s="148" t="s">
        <v>176</v>
      </c>
      <c r="H217" s="149">
        <v>3</v>
      </c>
      <c r="I217" s="150"/>
      <c r="J217" s="149">
        <f t="shared" si="10"/>
        <v>0</v>
      </c>
      <c r="K217" s="147" t="s">
        <v>123</v>
      </c>
      <c r="L217" s="30"/>
      <c r="M217" s="151" t="s">
        <v>1</v>
      </c>
      <c r="N217" s="152" t="s">
        <v>37</v>
      </c>
      <c r="O217" s="53"/>
      <c r="P217" s="153">
        <f t="shared" si="11"/>
        <v>0</v>
      </c>
      <c r="Q217" s="153">
        <v>5.0000000000000002E-5</v>
      </c>
      <c r="R217" s="153">
        <f t="shared" si="12"/>
        <v>1.5000000000000001E-4</v>
      </c>
      <c r="S217" s="153">
        <v>0</v>
      </c>
      <c r="T217" s="154">
        <f t="shared" si="13"/>
        <v>0</v>
      </c>
      <c r="AR217" s="155" t="s">
        <v>205</v>
      </c>
      <c r="AT217" s="155" t="s">
        <v>119</v>
      </c>
      <c r="AU217" s="155" t="s">
        <v>125</v>
      </c>
      <c r="AY217" s="15" t="s">
        <v>116</v>
      </c>
      <c r="BE217" s="156">
        <f t="shared" si="14"/>
        <v>0</v>
      </c>
      <c r="BF217" s="156">
        <f t="shared" si="15"/>
        <v>0</v>
      </c>
      <c r="BG217" s="156">
        <f t="shared" si="16"/>
        <v>0</v>
      </c>
      <c r="BH217" s="156">
        <f t="shared" si="17"/>
        <v>0</v>
      </c>
      <c r="BI217" s="156">
        <f t="shared" si="18"/>
        <v>0</v>
      </c>
      <c r="BJ217" s="15" t="s">
        <v>125</v>
      </c>
      <c r="BK217" s="157">
        <f t="shared" si="19"/>
        <v>0</v>
      </c>
      <c r="BL217" s="15" t="s">
        <v>205</v>
      </c>
      <c r="BM217" s="155" t="s">
        <v>304</v>
      </c>
    </row>
    <row r="218" spans="2:65" s="1" customFormat="1" ht="24" customHeight="1">
      <c r="B218" s="144"/>
      <c r="C218" s="175" t="s">
        <v>305</v>
      </c>
      <c r="D218" s="175" t="s">
        <v>210</v>
      </c>
      <c r="E218" s="176" t="s">
        <v>306</v>
      </c>
      <c r="F218" s="177" t="s">
        <v>307</v>
      </c>
      <c r="G218" s="178" t="s">
        <v>176</v>
      </c>
      <c r="H218" s="179">
        <v>3</v>
      </c>
      <c r="I218" s="180"/>
      <c r="J218" s="179">
        <f t="shared" si="10"/>
        <v>0</v>
      </c>
      <c r="K218" s="177" t="s">
        <v>123</v>
      </c>
      <c r="L218" s="181"/>
      <c r="M218" s="182" t="s">
        <v>1</v>
      </c>
      <c r="N218" s="183" t="s">
        <v>37</v>
      </c>
      <c r="O218" s="53"/>
      <c r="P218" s="153">
        <f t="shared" si="11"/>
        <v>0</v>
      </c>
      <c r="Q218" s="153">
        <v>8.0000000000000007E-5</v>
      </c>
      <c r="R218" s="153">
        <f t="shared" si="12"/>
        <v>2.4000000000000003E-4</v>
      </c>
      <c r="S218" s="153">
        <v>0</v>
      </c>
      <c r="T218" s="154">
        <f t="shared" si="13"/>
        <v>0</v>
      </c>
      <c r="AR218" s="155" t="s">
        <v>213</v>
      </c>
      <c r="AT218" s="155" t="s">
        <v>210</v>
      </c>
      <c r="AU218" s="155" t="s">
        <v>125</v>
      </c>
      <c r="AY218" s="15" t="s">
        <v>116</v>
      </c>
      <c r="BE218" s="156">
        <f t="shared" si="14"/>
        <v>0</v>
      </c>
      <c r="BF218" s="156">
        <f t="shared" si="15"/>
        <v>0</v>
      </c>
      <c r="BG218" s="156">
        <f t="shared" si="16"/>
        <v>0</v>
      </c>
      <c r="BH218" s="156">
        <f t="shared" si="17"/>
        <v>0</v>
      </c>
      <c r="BI218" s="156">
        <f t="shared" si="18"/>
        <v>0</v>
      </c>
      <c r="BJ218" s="15" t="s">
        <v>125</v>
      </c>
      <c r="BK218" s="157">
        <f t="shared" si="19"/>
        <v>0</v>
      </c>
      <c r="BL218" s="15" t="s">
        <v>205</v>
      </c>
      <c r="BM218" s="155" t="s">
        <v>308</v>
      </c>
    </row>
    <row r="219" spans="2:65" s="1" customFormat="1" ht="16.5" customHeight="1">
      <c r="B219" s="144"/>
      <c r="C219" s="145" t="s">
        <v>309</v>
      </c>
      <c r="D219" s="145" t="s">
        <v>119</v>
      </c>
      <c r="E219" s="146" t="s">
        <v>310</v>
      </c>
      <c r="F219" s="147" t="s">
        <v>311</v>
      </c>
      <c r="G219" s="148" t="s">
        <v>176</v>
      </c>
      <c r="H219" s="149">
        <v>1</v>
      </c>
      <c r="I219" s="150"/>
      <c r="J219" s="149">
        <f t="shared" si="10"/>
        <v>0</v>
      </c>
      <c r="K219" s="147" t="s">
        <v>123</v>
      </c>
      <c r="L219" s="30"/>
      <c r="M219" s="151" t="s">
        <v>1</v>
      </c>
      <c r="N219" s="152" t="s">
        <v>37</v>
      </c>
      <c r="O219" s="53"/>
      <c r="P219" s="153">
        <f t="shared" si="11"/>
        <v>0</v>
      </c>
      <c r="Q219" s="153">
        <v>2.0000000000000002E-5</v>
      </c>
      <c r="R219" s="153">
        <f t="shared" si="12"/>
        <v>2.0000000000000002E-5</v>
      </c>
      <c r="S219" s="153">
        <v>0</v>
      </c>
      <c r="T219" s="154">
        <f t="shared" si="13"/>
        <v>0</v>
      </c>
      <c r="AR219" s="155" t="s">
        <v>205</v>
      </c>
      <c r="AT219" s="155" t="s">
        <v>119</v>
      </c>
      <c r="AU219" s="155" t="s">
        <v>125</v>
      </c>
      <c r="AY219" s="15" t="s">
        <v>116</v>
      </c>
      <c r="BE219" s="156">
        <f t="shared" si="14"/>
        <v>0</v>
      </c>
      <c r="BF219" s="156">
        <f t="shared" si="15"/>
        <v>0</v>
      </c>
      <c r="BG219" s="156">
        <f t="shared" si="16"/>
        <v>0</v>
      </c>
      <c r="BH219" s="156">
        <f t="shared" si="17"/>
        <v>0</v>
      </c>
      <c r="BI219" s="156">
        <f t="shared" si="18"/>
        <v>0</v>
      </c>
      <c r="BJ219" s="15" t="s">
        <v>125</v>
      </c>
      <c r="BK219" s="157">
        <f t="shared" si="19"/>
        <v>0</v>
      </c>
      <c r="BL219" s="15" t="s">
        <v>205</v>
      </c>
      <c r="BM219" s="155" t="s">
        <v>312</v>
      </c>
    </row>
    <row r="220" spans="2:65" s="1" customFormat="1" ht="24" customHeight="1">
      <c r="B220" s="144"/>
      <c r="C220" s="175" t="s">
        <v>313</v>
      </c>
      <c r="D220" s="175" t="s">
        <v>210</v>
      </c>
      <c r="E220" s="176" t="s">
        <v>314</v>
      </c>
      <c r="F220" s="177" t="s">
        <v>315</v>
      </c>
      <c r="G220" s="178" t="s">
        <v>176</v>
      </c>
      <c r="H220" s="179">
        <v>1</v>
      </c>
      <c r="I220" s="180"/>
      <c r="J220" s="179">
        <f t="shared" si="10"/>
        <v>0</v>
      </c>
      <c r="K220" s="177" t="s">
        <v>123</v>
      </c>
      <c r="L220" s="181"/>
      <c r="M220" s="182" t="s">
        <v>1</v>
      </c>
      <c r="N220" s="183" t="s">
        <v>37</v>
      </c>
      <c r="O220" s="53"/>
      <c r="P220" s="153">
        <f t="shared" si="11"/>
        <v>0</v>
      </c>
      <c r="Q220" s="153">
        <v>4.4999999999999999E-4</v>
      </c>
      <c r="R220" s="153">
        <f t="shared" si="12"/>
        <v>4.4999999999999999E-4</v>
      </c>
      <c r="S220" s="153">
        <v>0</v>
      </c>
      <c r="T220" s="154">
        <f t="shared" si="13"/>
        <v>0</v>
      </c>
      <c r="AR220" s="155" t="s">
        <v>213</v>
      </c>
      <c r="AT220" s="155" t="s">
        <v>210</v>
      </c>
      <c r="AU220" s="155" t="s">
        <v>125</v>
      </c>
      <c r="AY220" s="15" t="s">
        <v>116</v>
      </c>
      <c r="BE220" s="156">
        <f t="shared" si="14"/>
        <v>0</v>
      </c>
      <c r="BF220" s="156">
        <f t="shared" si="15"/>
        <v>0</v>
      </c>
      <c r="BG220" s="156">
        <f t="shared" si="16"/>
        <v>0</v>
      </c>
      <c r="BH220" s="156">
        <f t="shared" si="17"/>
        <v>0</v>
      </c>
      <c r="BI220" s="156">
        <f t="shared" si="18"/>
        <v>0</v>
      </c>
      <c r="BJ220" s="15" t="s">
        <v>125</v>
      </c>
      <c r="BK220" s="157">
        <f t="shared" si="19"/>
        <v>0</v>
      </c>
      <c r="BL220" s="15" t="s">
        <v>205</v>
      </c>
      <c r="BM220" s="155" t="s">
        <v>316</v>
      </c>
    </row>
    <row r="221" spans="2:65" s="1" customFormat="1" ht="24" customHeight="1">
      <c r="B221" s="144"/>
      <c r="C221" s="145" t="s">
        <v>317</v>
      </c>
      <c r="D221" s="145" t="s">
        <v>119</v>
      </c>
      <c r="E221" s="146" t="s">
        <v>318</v>
      </c>
      <c r="F221" s="147" t="s">
        <v>319</v>
      </c>
      <c r="G221" s="148" t="s">
        <v>188</v>
      </c>
      <c r="H221" s="149">
        <v>50</v>
      </c>
      <c r="I221" s="150"/>
      <c r="J221" s="149">
        <f t="shared" si="10"/>
        <v>0</v>
      </c>
      <c r="K221" s="147" t="s">
        <v>123</v>
      </c>
      <c r="L221" s="30"/>
      <c r="M221" s="151" t="s">
        <v>1</v>
      </c>
      <c r="N221" s="152" t="s">
        <v>37</v>
      </c>
      <c r="O221" s="53"/>
      <c r="P221" s="153">
        <f t="shared" si="11"/>
        <v>0</v>
      </c>
      <c r="Q221" s="153">
        <v>1.8000000000000001E-4</v>
      </c>
      <c r="R221" s="153">
        <f t="shared" si="12"/>
        <v>9.0000000000000011E-3</v>
      </c>
      <c r="S221" s="153">
        <v>0</v>
      </c>
      <c r="T221" s="154">
        <f t="shared" si="13"/>
        <v>0</v>
      </c>
      <c r="AR221" s="155" t="s">
        <v>205</v>
      </c>
      <c r="AT221" s="155" t="s">
        <v>119</v>
      </c>
      <c r="AU221" s="155" t="s">
        <v>125</v>
      </c>
      <c r="AY221" s="15" t="s">
        <v>116</v>
      </c>
      <c r="BE221" s="156">
        <f t="shared" si="14"/>
        <v>0</v>
      </c>
      <c r="BF221" s="156">
        <f t="shared" si="15"/>
        <v>0</v>
      </c>
      <c r="BG221" s="156">
        <f t="shared" si="16"/>
        <v>0</v>
      </c>
      <c r="BH221" s="156">
        <f t="shared" si="17"/>
        <v>0</v>
      </c>
      <c r="BI221" s="156">
        <f t="shared" si="18"/>
        <v>0</v>
      </c>
      <c r="BJ221" s="15" t="s">
        <v>125</v>
      </c>
      <c r="BK221" s="157">
        <f t="shared" si="19"/>
        <v>0</v>
      </c>
      <c r="BL221" s="15" t="s">
        <v>205</v>
      </c>
      <c r="BM221" s="155" t="s">
        <v>320</v>
      </c>
    </row>
    <row r="222" spans="2:65" s="1" customFormat="1" ht="24" customHeight="1">
      <c r="B222" s="144"/>
      <c r="C222" s="145" t="s">
        <v>321</v>
      </c>
      <c r="D222" s="145" t="s">
        <v>119</v>
      </c>
      <c r="E222" s="146" t="s">
        <v>322</v>
      </c>
      <c r="F222" s="147" t="s">
        <v>323</v>
      </c>
      <c r="G222" s="148" t="s">
        <v>199</v>
      </c>
      <c r="H222" s="149">
        <v>2.8000000000000001E-2</v>
      </c>
      <c r="I222" s="150"/>
      <c r="J222" s="149">
        <f t="shared" si="10"/>
        <v>0</v>
      </c>
      <c r="K222" s="147" t="s">
        <v>123</v>
      </c>
      <c r="L222" s="30"/>
      <c r="M222" s="151" t="s">
        <v>1</v>
      </c>
      <c r="N222" s="152" t="s">
        <v>37</v>
      </c>
      <c r="O222" s="53"/>
      <c r="P222" s="153">
        <f t="shared" si="11"/>
        <v>0</v>
      </c>
      <c r="Q222" s="153">
        <v>0</v>
      </c>
      <c r="R222" s="153">
        <f t="shared" si="12"/>
        <v>0</v>
      </c>
      <c r="S222" s="153">
        <v>0</v>
      </c>
      <c r="T222" s="154">
        <f t="shared" si="13"/>
        <v>0</v>
      </c>
      <c r="AR222" s="155" t="s">
        <v>205</v>
      </c>
      <c r="AT222" s="155" t="s">
        <v>119</v>
      </c>
      <c r="AU222" s="155" t="s">
        <v>125</v>
      </c>
      <c r="AY222" s="15" t="s">
        <v>116</v>
      </c>
      <c r="BE222" s="156">
        <f t="shared" si="14"/>
        <v>0</v>
      </c>
      <c r="BF222" s="156">
        <f t="shared" si="15"/>
        <v>0</v>
      </c>
      <c r="BG222" s="156">
        <f t="shared" si="16"/>
        <v>0</v>
      </c>
      <c r="BH222" s="156">
        <f t="shared" si="17"/>
        <v>0</v>
      </c>
      <c r="BI222" s="156">
        <f t="shared" si="18"/>
        <v>0</v>
      </c>
      <c r="BJ222" s="15" t="s">
        <v>125</v>
      </c>
      <c r="BK222" s="157">
        <f t="shared" si="19"/>
        <v>0</v>
      </c>
      <c r="BL222" s="15" t="s">
        <v>205</v>
      </c>
      <c r="BM222" s="155" t="s">
        <v>324</v>
      </c>
    </row>
    <row r="223" spans="2:65" s="11" customFormat="1" ht="22.9" customHeight="1">
      <c r="B223" s="131"/>
      <c r="D223" s="132" t="s">
        <v>70</v>
      </c>
      <c r="E223" s="142" t="s">
        <v>325</v>
      </c>
      <c r="F223" s="142" t="s">
        <v>326</v>
      </c>
      <c r="I223" s="134"/>
      <c r="J223" s="143">
        <f>BK223</f>
        <v>0</v>
      </c>
      <c r="L223" s="131"/>
      <c r="M223" s="136"/>
      <c r="N223" s="137"/>
      <c r="O223" s="137"/>
      <c r="P223" s="138">
        <f>SUM(P224:P287)</f>
        <v>0</v>
      </c>
      <c r="Q223" s="137"/>
      <c r="R223" s="138">
        <f>SUM(R224:R287)</f>
        <v>0.40898199999999996</v>
      </c>
      <c r="S223" s="137"/>
      <c r="T223" s="139">
        <f>SUM(T224:T287)</f>
        <v>0.59380999999999995</v>
      </c>
      <c r="AR223" s="132" t="s">
        <v>125</v>
      </c>
      <c r="AT223" s="140" t="s">
        <v>70</v>
      </c>
      <c r="AU223" s="140" t="s">
        <v>76</v>
      </c>
      <c r="AY223" s="132" t="s">
        <v>116</v>
      </c>
      <c r="BK223" s="141">
        <f>SUM(BK224:BK287)</f>
        <v>0</v>
      </c>
    </row>
    <row r="224" spans="2:65" s="1" customFormat="1" ht="24" customHeight="1">
      <c r="B224" s="144"/>
      <c r="C224" s="145" t="s">
        <v>327</v>
      </c>
      <c r="D224" s="145" t="s">
        <v>119</v>
      </c>
      <c r="E224" s="146" t="s">
        <v>328</v>
      </c>
      <c r="F224" s="147" t="s">
        <v>329</v>
      </c>
      <c r="G224" s="148" t="s">
        <v>330</v>
      </c>
      <c r="H224" s="149">
        <v>7</v>
      </c>
      <c r="I224" s="150"/>
      <c r="J224" s="149">
        <f>ROUND(I224*H224,3)</f>
        <v>0</v>
      </c>
      <c r="K224" s="147" t="s">
        <v>123</v>
      </c>
      <c r="L224" s="30"/>
      <c r="M224" s="151" t="s">
        <v>1</v>
      </c>
      <c r="N224" s="152" t="s">
        <v>37</v>
      </c>
      <c r="O224" s="53"/>
      <c r="P224" s="153">
        <f>O224*H224</f>
        <v>0</v>
      </c>
      <c r="Q224" s="153">
        <v>0</v>
      </c>
      <c r="R224" s="153">
        <f>Q224*H224</f>
        <v>0</v>
      </c>
      <c r="S224" s="153">
        <v>1.933E-2</v>
      </c>
      <c r="T224" s="154">
        <f>S224*H224</f>
        <v>0.13530999999999999</v>
      </c>
      <c r="AR224" s="155" t="s">
        <v>205</v>
      </c>
      <c r="AT224" s="155" t="s">
        <v>119</v>
      </c>
      <c r="AU224" s="155" t="s">
        <v>125</v>
      </c>
      <c r="AY224" s="15" t="s">
        <v>116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5" t="s">
        <v>125</v>
      </c>
      <c r="BK224" s="157">
        <f>ROUND(I224*H224,3)</f>
        <v>0</v>
      </c>
      <c r="BL224" s="15" t="s">
        <v>205</v>
      </c>
      <c r="BM224" s="155" t="s">
        <v>331</v>
      </c>
    </row>
    <row r="225" spans="2:65" s="12" customFormat="1" ht="11.25">
      <c r="B225" s="158"/>
      <c r="D225" s="159" t="s">
        <v>127</v>
      </c>
      <c r="E225" s="160" t="s">
        <v>1</v>
      </c>
      <c r="F225" s="161" t="s">
        <v>332</v>
      </c>
      <c r="H225" s="162">
        <v>3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127</v>
      </c>
      <c r="AU225" s="160" t="s">
        <v>125</v>
      </c>
      <c r="AV225" s="12" t="s">
        <v>125</v>
      </c>
      <c r="AW225" s="12" t="s">
        <v>27</v>
      </c>
      <c r="AX225" s="12" t="s">
        <v>71</v>
      </c>
      <c r="AY225" s="160" t="s">
        <v>116</v>
      </c>
    </row>
    <row r="226" spans="2:65" s="12" customFormat="1" ht="11.25">
      <c r="B226" s="158"/>
      <c r="D226" s="159" t="s">
        <v>127</v>
      </c>
      <c r="E226" s="160" t="s">
        <v>1</v>
      </c>
      <c r="F226" s="161" t="s">
        <v>333</v>
      </c>
      <c r="H226" s="162">
        <v>4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127</v>
      </c>
      <c r="AU226" s="160" t="s">
        <v>125</v>
      </c>
      <c r="AV226" s="12" t="s">
        <v>125</v>
      </c>
      <c r="AW226" s="12" t="s">
        <v>27</v>
      </c>
      <c r="AX226" s="12" t="s">
        <v>71</v>
      </c>
      <c r="AY226" s="160" t="s">
        <v>116</v>
      </c>
    </row>
    <row r="227" spans="2:65" s="13" customFormat="1" ht="11.25">
      <c r="B227" s="167"/>
      <c r="D227" s="159" t="s">
        <v>127</v>
      </c>
      <c r="E227" s="168" t="s">
        <v>1</v>
      </c>
      <c r="F227" s="169" t="s">
        <v>129</v>
      </c>
      <c r="H227" s="170">
        <v>7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127</v>
      </c>
      <c r="AU227" s="168" t="s">
        <v>125</v>
      </c>
      <c r="AV227" s="13" t="s">
        <v>124</v>
      </c>
      <c r="AW227" s="13" t="s">
        <v>27</v>
      </c>
      <c r="AX227" s="13" t="s">
        <v>76</v>
      </c>
      <c r="AY227" s="168" t="s">
        <v>116</v>
      </c>
    </row>
    <row r="228" spans="2:65" s="1" customFormat="1" ht="16.5" customHeight="1">
      <c r="B228" s="144"/>
      <c r="C228" s="145" t="s">
        <v>334</v>
      </c>
      <c r="D228" s="145" t="s">
        <v>119</v>
      </c>
      <c r="E228" s="146" t="s">
        <v>335</v>
      </c>
      <c r="F228" s="147" t="s">
        <v>336</v>
      </c>
      <c r="G228" s="148" t="s">
        <v>330</v>
      </c>
      <c r="H228" s="149">
        <v>8</v>
      </c>
      <c r="I228" s="150"/>
      <c r="J228" s="149">
        <f>ROUND(I228*H228,3)</f>
        <v>0</v>
      </c>
      <c r="K228" s="147" t="s">
        <v>123</v>
      </c>
      <c r="L228" s="30"/>
      <c r="M228" s="151" t="s">
        <v>1</v>
      </c>
      <c r="N228" s="152" t="s">
        <v>37</v>
      </c>
      <c r="O228" s="53"/>
      <c r="P228" s="153">
        <f>O228*H228</f>
        <v>0</v>
      </c>
      <c r="Q228" s="153">
        <v>8.3000000000000001E-4</v>
      </c>
      <c r="R228" s="153">
        <f>Q228*H228</f>
        <v>6.6400000000000001E-3</v>
      </c>
      <c r="S228" s="153">
        <v>0</v>
      </c>
      <c r="T228" s="154">
        <f>S228*H228</f>
        <v>0</v>
      </c>
      <c r="AR228" s="155" t="s">
        <v>205</v>
      </c>
      <c r="AT228" s="155" t="s">
        <v>119</v>
      </c>
      <c r="AU228" s="155" t="s">
        <v>125</v>
      </c>
      <c r="AY228" s="15" t="s">
        <v>116</v>
      </c>
      <c r="BE228" s="156">
        <f>IF(N228="základná",J228,0)</f>
        <v>0</v>
      </c>
      <c r="BF228" s="156">
        <f>IF(N228="znížená",J228,0)</f>
        <v>0</v>
      </c>
      <c r="BG228" s="156">
        <f>IF(N228="zákl. prenesená",J228,0)</f>
        <v>0</v>
      </c>
      <c r="BH228" s="156">
        <f>IF(N228="zníž. prenesená",J228,0)</f>
        <v>0</v>
      </c>
      <c r="BI228" s="156">
        <f>IF(N228="nulová",J228,0)</f>
        <v>0</v>
      </c>
      <c r="BJ228" s="15" t="s">
        <v>125</v>
      </c>
      <c r="BK228" s="157">
        <f>ROUND(I228*H228,3)</f>
        <v>0</v>
      </c>
      <c r="BL228" s="15" t="s">
        <v>205</v>
      </c>
      <c r="BM228" s="155" t="s">
        <v>337</v>
      </c>
    </row>
    <row r="229" spans="2:65" s="12" customFormat="1" ht="11.25">
      <c r="B229" s="158"/>
      <c r="D229" s="159" t="s">
        <v>127</v>
      </c>
      <c r="E229" s="160" t="s">
        <v>1</v>
      </c>
      <c r="F229" s="161" t="s">
        <v>332</v>
      </c>
      <c r="H229" s="162">
        <v>3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127</v>
      </c>
      <c r="AU229" s="160" t="s">
        <v>125</v>
      </c>
      <c r="AV229" s="12" t="s">
        <v>125</v>
      </c>
      <c r="AW229" s="12" t="s">
        <v>27</v>
      </c>
      <c r="AX229" s="12" t="s">
        <v>71</v>
      </c>
      <c r="AY229" s="160" t="s">
        <v>116</v>
      </c>
    </row>
    <row r="230" spans="2:65" s="12" customFormat="1" ht="11.25">
      <c r="B230" s="158"/>
      <c r="D230" s="159" t="s">
        <v>127</v>
      </c>
      <c r="E230" s="160" t="s">
        <v>1</v>
      </c>
      <c r="F230" s="161" t="s">
        <v>338</v>
      </c>
      <c r="H230" s="162">
        <v>5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127</v>
      </c>
      <c r="AU230" s="160" t="s">
        <v>125</v>
      </c>
      <c r="AV230" s="12" t="s">
        <v>125</v>
      </c>
      <c r="AW230" s="12" t="s">
        <v>27</v>
      </c>
      <c r="AX230" s="12" t="s">
        <v>71</v>
      </c>
      <c r="AY230" s="160" t="s">
        <v>116</v>
      </c>
    </row>
    <row r="231" spans="2:65" s="13" customFormat="1" ht="11.25">
      <c r="B231" s="167"/>
      <c r="D231" s="159" t="s">
        <v>127</v>
      </c>
      <c r="E231" s="168" t="s">
        <v>1</v>
      </c>
      <c r="F231" s="169" t="s">
        <v>129</v>
      </c>
      <c r="H231" s="170">
        <v>8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127</v>
      </c>
      <c r="AU231" s="168" t="s">
        <v>125</v>
      </c>
      <c r="AV231" s="13" t="s">
        <v>124</v>
      </c>
      <c r="AW231" s="13" t="s">
        <v>27</v>
      </c>
      <c r="AX231" s="13" t="s">
        <v>76</v>
      </c>
      <c r="AY231" s="168" t="s">
        <v>116</v>
      </c>
    </row>
    <row r="232" spans="2:65" s="1" customFormat="1" ht="16.5" customHeight="1">
      <c r="B232" s="144"/>
      <c r="C232" s="175" t="s">
        <v>339</v>
      </c>
      <c r="D232" s="175" t="s">
        <v>210</v>
      </c>
      <c r="E232" s="176" t="s">
        <v>340</v>
      </c>
      <c r="F232" s="177" t="s">
        <v>341</v>
      </c>
      <c r="G232" s="178" t="s">
        <v>176</v>
      </c>
      <c r="H232" s="179">
        <v>8</v>
      </c>
      <c r="I232" s="180"/>
      <c r="J232" s="179">
        <f>ROUND(I232*H232,3)</f>
        <v>0</v>
      </c>
      <c r="K232" s="177" t="s">
        <v>123</v>
      </c>
      <c r="L232" s="181"/>
      <c r="M232" s="182" t="s">
        <v>1</v>
      </c>
      <c r="N232" s="183" t="s">
        <v>37</v>
      </c>
      <c r="O232" s="53"/>
      <c r="P232" s="153">
        <f>O232*H232</f>
        <v>0</v>
      </c>
      <c r="Q232" s="153">
        <v>2.58E-2</v>
      </c>
      <c r="R232" s="153">
        <f>Q232*H232</f>
        <v>0.2064</v>
      </c>
      <c r="S232" s="153">
        <v>0</v>
      </c>
      <c r="T232" s="154">
        <f>S232*H232</f>
        <v>0</v>
      </c>
      <c r="AR232" s="155" t="s">
        <v>213</v>
      </c>
      <c r="AT232" s="155" t="s">
        <v>210</v>
      </c>
      <c r="AU232" s="155" t="s">
        <v>125</v>
      </c>
      <c r="AY232" s="15" t="s">
        <v>116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5" t="s">
        <v>125</v>
      </c>
      <c r="BK232" s="157">
        <f>ROUND(I232*H232,3)</f>
        <v>0</v>
      </c>
      <c r="BL232" s="15" t="s">
        <v>205</v>
      </c>
      <c r="BM232" s="155" t="s">
        <v>342</v>
      </c>
    </row>
    <row r="233" spans="2:65" s="1" customFormat="1" ht="16.5" customHeight="1">
      <c r="B233" s="144"/>
      <c r="C233" s="145" t="s">
        <v>343</v>
      </c>
      <c r="D233" s="145" t="s">
        <v>119</v>
      </c>
      <c r="E233" s="146" t="s">
        <v>344</v>
      </c>
      <c r="F233" s="147" t="s">
        <v>345</v>
      </c>
      <c r="G233" s="148" t="s">
        <v>330</v>
      </c>
      <c r="H233" s="149">
        <v>2</v>
      </c>
      <c r="I233" s="150"/>
      <c r="J233" s="149">
        <f>ROUND(I233*H233,3)</f>
        <v>0</v>
      </c>
      <c r="K233" s="147" t="s">
        <v>123</v>
      </c>
      <c r="L233" s="30"/>
      <c r="M233" s="151" t="s">
        <v>1</v>
      </c>
      <c r="N233" s="152" t="s">
        <v>37</v>
      </c>
      <c r="O233" s="53"/>
      <c r="P233" s="153">
        <f>O233*H233</f>
        <v>0</v>
      </c>
      <c r="Q233" s="153">
        <v>3.6999999999999999E-4</v>
      </c>
      <c r="R233" s="153">
        <f>Q233*H233</f>
        <v>7.3999999999999999E-4</v>
      </c>
      <c r="S233" s="153">
        <v>0</v>
      </c>
      <c r="T233" s="154">
        <f>S233*H233</f>
        <v>0</v>
      </c>
      <c r="AR233" s="155" t="s">
        <v>205</v>
      </c>
      <c r="AT233" s="155" t="s">
        <v>119</v>
      </c>
      <c r="AU233" s="155" t="s">
        <v>125</v>
      </c>
      <c r="AY233" s="15" t="s">
        <v>116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5" t="s">
        <v>125</v>
      </c>
      <c r="BK233" s="157">
        <f>ROUND(I233*H233,3)</f>
        <v>0</v>
      </c>
      <c r="BL233" s="15" t="s">
        <v>205</v>
      </c>
      <c r="BM233" s="155" t="s">
        <v>346</v>
      </c>
    </row>
    <row r="234" spans="2:65" s="12" customFormat="1" ht="11.25">
      <c r="B234" s="158"/>
      <c r="D234" s="159" t="s">
        <v>127</v>
      </c>
      <c r="E234" s="160" t="s">
        <v>1</v>
      </c>
      <c r="F234" s="161" t="s">
        <v>347</v>
      </c>
      <c r="H234" s="162">
        <v>2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127</v>
      </c>
      <c r="AU234" s="160" t="s">
        <v>125</v>
      </c>
      <c r="AV234" s="12" t="s">
        <v>125</v>
      </c>
      <c r="AW234" s="12" t="s">
        <v>27</v>
      </c>
      <c r="AX234" s="12" t="s">
        <v>71</v>
      </c>
      <c r="AY234" s="160" t="s">
        <v>116</v>
      </c>
    </row>
    <row r="235" spans="2:65" s="13" customFormat="1" ht="11.25">
      <c r="B235" s="167"/>
      <c r="D235" s="159" t="s">
        <v>127</v>
      </c>
      <c r="E235" s="168" t="s">
        <v>1</v>
      </c>
      <c r="F235" s="169" t="s">
        <v>129</v>
      </c>
      <c r="H235" s="170">
        <v>2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127</v>
      </c>
      <c r="AU235" s="168" t="s">
        <v>125</v>
      </c>
      <c r="AV235" s="13" t="s">
        <v>124</v>
      </c>
      <c r="AW235" s="13" t="s">
        <v>27</v>
      </c>
      <c r="AX235" s="13" t="s">
        <v>76</v>
      </c>
      <c r="AY235" s="168" t="s">
        <v>116</v>
      </c>
    </row>
    <row r="236" spans="2:65" s="1" customFormat="1" ht="16.5" customHeight="1">
      <c r="B236" s="144"/>
      <c r="C236" s="175" t="s">
        <v>348</v>
      </c>
      <c r="D236" s="175" t="s">
        <v>210</v>
      </c>
      <c r="E236" s="176" t="s">
        <v>349</v>
      </c>
      <c r="F236" s="177" t="s">
        <v>350</v>
      </c>
      <c r="G236" s="178" t="s">
        <v>176</v>
      </c>
      <c r="H236" s="179">
        <v>2</v>
      </c>
      <c r="I236" s="180"/>
      <c r="J236" s="179">
        <f>ROUND(I236*H236,3)</f>
        <v>0</v>
      </c>
      <c r="K236" s="177" t="s">
        <v>123</v>
      </c>
      <c r="L236" s="181"/>
      <c r="M236" s="182" t="s">
        <v>1</v>
      </c>
      <c r="N236" s="183" t="s">
        <v>37</v>
      </c>
      <c r="O236" s="53"/>
      <c r="P236" s="153">
        <f>O236*H236</f>
        <v>0</v>
      </c>
      <c r="Q236" s="153">
        <v>9.4999999999999998E-3</v>
      </c>
      <c r="R236" s="153">
        <f>Q236*H236</f>
        <v>1.9E-2</v>
      </c>
      <c r="S236" s="153">
        <v>0</v>
      </c>
      <c r="T236" s="154">
        <f>S236*H236</f>
        <v>0</v>
      </c>
      <c r="AR236" s="155" t="s">
        <v>213</v>
      </c>
      <c r="AT236" s="155" t="s">
        <v>210</v>
      </c>
      <c r="AU236" s="155" t="s">
        <v>125</v>
      </c>
      <c r="AY236" s="15" t="s">
        <v>116</v>
      </c>
      <c r="BE236" s="156">
        <f>IF(N236="základná",J236,0)</f>
        <v>0</v>
      </c>
      <c r="BF236" s="156">
        <f>IF(N236="znížená",J236,0)</f>
        <v>0</v>
      </c>
      <c r="BG236" s="156">
        <f>IF(N236="zákl. prenesená",J236,0)</f>
        <v>0</v>
      </c>
      <c r="BH236" s="156">
        <f>IF(N236="zníž. prenesená",J236,0)</f>
        <v>0</v>
      </c>
      <c r="BI236" s="156">
        <f>IF(N236="nulová",J236,0)</f>
        <v>0</v>
      </c>
      <c r="BJ236" s="15" t="s">
        <v>125</v>
      </c>
      <c r="BK236" s="157">
        <f>ROUND(I236*H236,3)</f>
        <v>0</v>
      </c>
      <c r="BL236" s="15" t="s">
        <v>205</v>
      </c>
      <c r="BM236" s="155" t="s">
        <v>351</v>
      </c>
    </row>
    <row r="237" spans="2:65" s="1" customFormat="1" ht="16.5" customHeight="1">
      <c r="B237" s="144"/>
      <c r="C237" s="145" t="s">
        <v>352</v>
      </c>
      <c r="D237" s="145" t="s">
        <v>119</v>
      </c>
      <c r="E237" s="146" t="s">
        <v>353</v>
      </c>
      <c r="F237" s="147" t="s">
        <v>354</v>
      </c>
      <c r="G237" s="148" t="s">
        <v>330</v>
      </c>
      <c r="H237" s="149">
        <v>2</v>
      </c>
      <c r="I237" s="150"/>
      <c r="J237" s="149">
        <f>ROUND(I237*H237,3)</f>
        <v>0</v>
      </c>
      <c r="K237" s="147" t="s">
        <v>123</v>
      </c>
      <c r="L237" s="30"/>
      <c r="M237" s="151" t="s">
        <v>1</v>
      </c>
      <c r="N237" s="152" t="s">
        <v>37</v>
      </c>
      <c r="O237" s="53"/>
      <c r="P237" s="153">
        <f>O237*H237</f>
        <v>0</v>
      </c>
      <c r="Q237" s="153">
        <v>0</v>
      </c>
      <c r="R237" s="153">
        <f>Q237*H237</f>
        <v>0</v>
      </c>
      <c r="S237" s="153">
        <v>3.968E-2</v>
      </c>
      <c r="T237" s="154">
        <f>S237*H237</f>
        <v>7.936E-2</v>
      </c>
      <c r="AR237" s="155" t="s">
        <v>205</v>
      </c>
      <c r="AT237" s="155" t="s">
        <v>119</v>
      </c>
      <c r="AU237" s="155" t="s">
        <v>125</v>
      </c>
      <c r="AY237" s="15" t="s">
        <v>116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5" t="s">
        <v>125</v>
      </c>
      <c r="BK237" s="157">
        <f>ROUND(I237*H237,3)</f>
        <v>0</v>
      </c>
      <c r="BL237" s="15" t="s">
        <v>205</v>
      </c>
      <c r="BM237" s="155" t="s">
        <v>355</v>
      </c>
    </row>
    <row r="238" spans="2:65" s="12" customFormat="1" ht="11.25">
      <c r="B238" s="158"/>
      <c r="D238" s="159" t="s">
        <v>127</v>
      </c>
      <c r="E238" s="160" t="s">
        <v>1</v>
      </c>
      <c r="F238" s="161" t="s">
        <v>347</v>
      </c>
      <c r="H238" s="162">
        <v>2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127</v>
      </c>
      <c r="AU238" s="160" t="s">
        <v>125</v>
      </c>
      <c r="AV238" s="12" t="s">
        <v>125</v>
      </c>
      <c r="AW238" s="12" t="s">
        <v>27</v>
      </c>
      <c r="AX238" s="12" t="s">
        <v>71</v>
      </c>
      <c r="AY238" s="160" t="s">
        <v>116</v>
      </c>
    </row>
    <row r="239" spans="2:65" s="13" customFormat="1" ht="11.25">
      <c r="B239" s="167"/>
      <c r="D239" s="159" t="s">
        <v>127</v>
      </c>
      <c r="E239" s="168" t="s">
        <v>1</v>
      </c>
      <c r="F239" s="169" t="s">
        <v>129</v>
      </c>
      <c r="H239" s="170">
        <v>2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127</v>
      </c>
      <c r="AU239" s="168" t="s">
        <v>125</v>
      </c>
      <c r="AV239" s="13" t="s">
        <v>124</v>
      </c>
      <c r="AW239" s="13" t="s">
        <v>27</v>
      </c>
      <c r="AX239" s="13" t="s">
        <v>76</v>
      </c>
      <c r="AY239" s="168" t="s">
        <v>116</v>
      </c>
    </row>
    <row r="240" spans="2:65" s="1" customFormat="1" ht="24" customHeight="1">
      <c r="B240" s="144"/>
      <c r="C240" s="145" t="s">
        <v>356</v>
      </c>
      <c r="D240" s="145" t="s">
        <v>119</v>
      </c>
      <c r="E240" s="146" t="s">
        <v>357</v>
      </c>
      <c r="F240" s="147" t="s">
        <v>358</v>
      </c>
      <c r="G240" s="148" t="s">
        <v>330</v>
      </c>
      <c r="H240" s="149">
        <v>9</v>
      </c>
      <c r="I240" s="150"/>
      <c r="J240" s="149">
        <f>ROUND(I240*H240,3)</f>
        <v>0</v>
      </c>
      <c r="K240" s="147" t="s">
        <v>123</v>
      </c>
      <c r="L240" s="30"/>
      <c r="M240" s="151" t="s">
        <v>1</v>
      </c>
      <c r="N240" s="152" t="s">
        <v>37</v>
      </c>
      <c r="O240" s="53"/>
      <c r="P240" s="153">
        <f>O240*H240</f>
        <v>0</v>
      </c>
      <c r="Q240" s="153">
        <v>0</v>
      </c>
      <c r="R240" s="153">
        <f>Q240*H240</f>
        <v>0</v>
      </c>
      <c r="S240" s="153">
        <v>1.9460000000000002E-2</v>
      </c>
      <c r="T240" s="154">
        <f>S240*H240</f>
        <v>0.17514000000000002</v>
      </c>
      <c r="AR240" s="155" t="s">
        <v>205</v>
      </c>
      <c r="AT240" s="155" t="s">
        <v>119</v>
      </c>
      <c r="AU240" s="155" t="s">
        <v>125</v>
      </c>
      <c r="AY240" s="15" t="s">
        <v>116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5" t="s">
        <v>125</v>
      </c>
      <c r="BK240" s="157">
        <f>ROUND(I240*H240,3)</f>
        <v>0</v>
      </c>
      <c r="BL240" s="15" t="s">
        <v>205</v>
      </c>
      <c r="BM240" s="155" t="s">
        <v>359</v>
      </c>
    </row>
    <row r="241" spans="2:65" s="12" customFormat="1" ht="11.25">
      <c r="B241" s="158"/>
      <c r="D241" s="159" t="s">
        <v>127</v>
      </c>
      <c r="E241" s="160" t="s">
        <v>1</v>
      </c>
      <c r="F241" s="161" t="s">
        <v>332</v>
      </c>
      <c r="H241" s="162">
        <v>3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127</v>
      </c>
      <c r="AU241" s="160" t="s">
        <v>125</v>
      </c>
      <c r="AV241" s="12" t="s">
        <v>125</v>
      </c>
      <c r="AW241" s="12" t="s">
        <v>27</v>
      </c>
      <c r="AX241" s="12" t="s">
        <v>71</v>
      </c>
      <c r="AY241" s="160" t="s">
        <v>116</v>
      </c>
    </row>
    <row r="242" spans="2:65" s="12" customFormat="1" ht="11.25">
      <c r="B242" s="158"/>
      <c r="D242" s="159" t="s">
        <v>127</v>
      </c>
      <c r="E242" s="160" t="s">
        <v>1</v>
      </c>
      <c r="F242" s="161" t="s">
        <v>179</v>
      </c>
      <c r="H242" s="162">
        <v>6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127</v>
      </c>
      <c r="AU242" s="160" t="s">
        <v>125</v>
      </c>
      <c r="AV242" s="12" t="s">
        <v>125</v>
      </c>
      <c r="AW242" s="12" t="s">
        <v>27</v>
      </c>
      <c r="AX242" s="12" t="s">
        <v>71</v>
      </c>
      <c r="AY242" s="160" t="s">
        <v>116</v>
      </c>
    </row>
    <row r="243" spans="2:65" s="13" customFormat="1" ht="11.25">
      <c r="B243" s="167"/>
      <c r="D243" s="159" t="s">
        <v>127</v>
      </c>
      <c r="E243" s="168" t="s">
        <v>1</v>
      </c>
      <c r="F243" s="169" t="s">
        <v>129</v>
      </c>
      <c r="H243" s="170">
        <v>9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127</v>
      </c>
      <c r="AU243" s="168" t="s">
        <v>125</v>
      </c>
      <c r="AV243" s="13" t="s">
        <v>124</v>
      </c>
      <c r="AW243" s="13" t="s">
        <v>27</v>
      </c>
      <c r="AX243" s="13" t="s">
        <v>76</v>
      </c>
      <c r="AY243" s="168" t="s">
        <v>116</v>
      </c>
    </row>
    <row r="244" spans="2:65" s="1" customFormat="1" ht="24" customHeight="1">
      <c r="B244" s="144"/>
      <c r="C244" s="145" t="s">
        <v>360</v>
      </c>
      <c r="D244" s="145" t="s">
        <v>119</v>
      </c>
      <c r="E244" s="146" t="s">
        <v>361</v>
      </c>
      <c r="F244" s="147" t="s">
        <v>362</v>
      </c>
      <c r="G244" s="148" t="s">
        <v>330</v>
      </c>
      <c r="H244" s="149">
        <v>9</v>
      </c>
      <c r="I244" s="150"/>
      <c r="J244" s="149">
        <f>ROUND(I244*H244,3)</f>
        <v>0</v>
      </c>
      <c r="K244" s="147" t="s">
        <v>123</v>
      </c>
      <c r="L244" s="30"/>
      <c r="M244" s="151" t="s">
        <v>1</v>
      </c>
      <c r="N244" s="152" t="s">
        <v>37</v>
      </c>
      <c r="O244" s="53"/>
      <c r="P244" s="153">
        <f>O244*H244</f>
        <v>0</v>
      </c>
      <c r="Q244" s="153">
        <v>5.6999999999999998E-4</v>
      </c>
      <c r="R244" s="153">
        <f>Q244*H244</f>
        <v>5.13E-3</v>
      </c>
      <c r="S244" s="153">
        <v>0</v>
      </c>
      <c r="T244" s="154">
        <f>S244*H244</f>
        <v>0</v>
      </c>
      <c r="AR244" s="155" t="s">
        <v>205</v>
      </c>
      <c r="AT244" s="155" t="s">
        <v>119</v>
      </c>
      <c r="AU244" s="155" t="s">
        <v>125</v>
      </c>
      <c r="AY244" s="15" t="s">
        <v>116</v>
      </c>
      <c r="BE244" s="156">
        <f>IF(N244="základná",J244,0)</f>
        <v>0</v>
      </c>
      <c r="BF244" s="156">
        <f>IF(N244="znížená",J244,0)</f>
        <v>0</v>
      </c>
      <c r="BG244" s="156">
        <f>IF(N244="zákl. prenesená",J244,0)</f>
        <v>0</v>
      </c>
      <c r="BH244" s="156">
        <f>IF(N244="zníž. prenesená",J244,0)</f>
        <v>0</v>
      </c>
      <c r="BI244" s="156">
        <f>IF(N244="nulová",J244,0)</f>
        <v>0</v>
      </c>
      <c r="BJ244" s="15" t="s">
        <v>125</v>
      </c>
      <c r="BK244" s="157">
        <f>ROUND(I244*H244,3)</f>
        <v>0</v>
      </c>
      <c r="BL244" s="15" t="s">
        <v>205</v>
      </c>
      <c r="BM244" s="155" t="s">
        <v>363</v>
      </c>
    </row>
    <row r="245" spans="2:65" s="12" customFormat="1" ht="11.25">
      <c r="B245" s="158"/>
      <c r="D245" s="159" t="s">
        <v>127</v>
      </c>
      <c r="E245" s="160" t="s">
        <v>1</v>
      </c>
      <c r="F245" s="161" t="s">
        <v>332</v>
      </c>
      <c r="H245" s="162">
        <v>3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127</v>
      </c>
      <c r="AU245" s="160" t="s">
        <v>125</v>
      </c>
      <c r="AV245" s="12" t="s">
        <v>125</v>
      </c>
      <c r="AW245" s="12" t="s">
        <v>27</v>
      </c>
      <c r="AX245" s="12" t="s">
        <v>71</v>
      </c>
      <c r="AY245" s="160" t="s">
        <v>116</v>
      </c>
    </row>
    <row r="246" spans="2:65" s="12" customFormat="1" ht="11.25">
      <c r="B246" s="158"/>
      <c r="D246" s="159" t="s">
        <v>127</v>
      </c>
      <c r="E246" s="160" t="s">
        <v>1</v>
      </c>
      <c r="F246" s="161" t="s">
        <v>179</v>
      </c>
      <c r="H246" s="162">
        <v>6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127</v>
      </c>
      <c r="AU246" s="160" t="s">
        <v>125</v>
      </c>
      <c r="AV246" s="12" t="s">
        <v>125</v>
      </c>
      <c r="AW246" s="12" t="s">
        <v>27</v>
      </c>
      <c r="AX246" s="12" t="s">
        <v>71</v>
      </c>
      <c r="AY246" s="160" t="s">
        <v>116</v>
      </c>
    </row>
    <row r="247" spans="2:65" s="13" customFormat="1" ht="11.25">
      <c r="B247" s="167"/>
      <c r="D247" s="159" t="s">
        <v>127</v>
      </c>
      <c r="E247" s="168" t="s">
        <v>1</v>
      </c>
      <c r="F247" s="169" t="s">
        <v>129</v>
      </c>
      <c r="H247" s="170">
        <v>9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8" t="s">
        <v>127</v>
      </c>
      <c r="AU247" s="168" t="s">
        <v>125</v>
      </c>
      <c r="AV247" s="13" t="s">
        <v>124</v>
      </c>
      <c r="AW247" s="13" t="s">
        <v>27</v>
      </c>
      <c r="AX247" s="13" t="s">
        <v>76</v>
      </c>
      <c r="AY247" s="168" t="s">
        <v>116</v>
      </c>
    </row>
    <row r="248" spans="2:65" s="1" customFormat="1" ht="16.5" customHeight="1">
      <c r="B248" s="144"/>
      <c r="C248" s="175" t="s">
        <v>364</v>
      </c>
      <c r="D248" s="175" t="s">
        <v>210</v>
      </c>
      <c r="E248" s="176" t="s">
        <v>365</v>
      </c>
      <c r="F248" s="177" t="s">
        <v>366</v>
      </c>
      <c r="G248" s="178" t="s">
        <v>176</v>
      </c>
      <c r="H248" s="179">
        <v>9</v>
      </c>
      <c r="I248" s="180"/>
      <c r="J248" s="179">
        <f t="shared" ref="J248:J256" si="20">ROUND(I248*H248,3)</f>
        <v>0</v>
      </c>
      <c r="K248" s="177" t="s">
        <v>123</v>
      </c>
      <c r="L248" s="181"/>
      <c r="M248" s="182" t="s">
        <v>1</v>
      </c>
      <c r="N248" s="183" t="s">
        <v>37</v>
      </c>
      <c r="O248" s="53"/>
      <c r="P248" s="153">
        <f t="shared" ref="P248:P256" si="21">O248*H248</f>
        <v>0</v>
      </c>
      <c r="Q248" s="153">
        <v>1.0999999999999999E-2</v>
      </c>
      <c r="R248" s="153">
        <f t="shared" ref="R248:R256" si="22">Q248*H248</f>
        <v>9.8999999999999991E-2</v>
      </c>
      <c r="S248" s="153">
        <v>0</v>
      </c>
      <c r="T248" s="154">
        <f t="shared" ref="T248:T256" si="23">S248*H248</f>
        <v>0</v>
      </c>
      <c r="AR248" s="155" t="s">
        <v>213</v>
      </c>
      <c r="AT248" s="155" t="s">
        <v>210</v>
      </c>
      <c r="AU248" s="155" t="s">
        <v>125</v>
      </c>
      <c r="AY248" s="15" t="s">
        <v>116</v>
      </c>
      <c r="BE248" s="156">
        <f t="shared" ref="BE248:BE256" si="24">IF(N248="základná",J248,0)</f>
        <v>0</v>
      </c>
      <c r="BF248" s="156">
        <f t="shared" ref="BF248:BF256" si="25">IF(N248="znížená",J248,0)</f>
        <v>0</v>
      </c>
      <c r="BG248" s="156">
        <f t="shared" ref="BG248:BG256" si="26">IF(N248="zákl. prenesená",J248,0)</f>
        <v>0</v>
      </c>
      <c r="BH248" s="156">
        <f t="shared" ref="BH248:BH256" si="27">IF(N248="zníž. prenesená",J248,0)</f>
        <v>0</v>
      </c>
      <c r="BI248" s="156">
        <f t="shared" ref="BI248:BI256" si="28">IF(N248="nulová",J248,0)</f>
        <v>0</v>
      </c>
      <c r="BJ248" s="15" t="s">
        <v>125</v>
      </c>
      <c r="BK248" s="157">
        <f t="shared" ref="BK248:BK256" si="29">ROUND(I248*H248,3)</f>
        <v>0</v>
      </c>
      <c r="BL248" s="15" t="s">
        <v>205</v>
      </c>
      <c r="BM248" s="155" t="s">
        <v>367</v>
      </c>
    </row>
    <row r="249" spans="2:65" s="1" customFormat="1" ht="24" customHeight="1">
      <c r="B249" s="144"/>
      <c r="C249" s="145" t="s">
        <v>368</v>
      </c>
      <c r="D249" s="145" t="s">
        <v>119</v>
      </c>
      <c r="E249" s="146" t="s">
        <v>369</v>
      </c>
      <c r="F249" s="147" t="s">
        <v>370</v>
      </c>
      <c r="G249" s="148" t="s">
        <v>330</v>
      </c>
      <c r="H249" s="149">
        <v>8</v>
      </c>
      <c r="I249" s="150"/>
      <c r="J249" s="149">
        <f t="shared" si="20"/>
        <v>0</v>
      </c>
      <c r="K249" s="147" t="s">
        <v>123</v>
      </c>
      <c r="L249" s="30"/>
      <c r="M249" s="151" t="s">
        <v>1</v>
      </c>
      <c r="N249" s="152" t="s">
        <v>37</v>
      </c>
      <c r="O249" s="53"/>
      <c r="P249" s="153">
        <f t="shared" si="21"/>
        <v>0</v>
      </c>
      <c r="Q249" s="153">
        <v>3.0000000000000001E-5</v>
      </c>
      <c r="R249" s="153">
        <f t="shared" si="22"/>
        <v>2.4000000000000001E-4</v>
      </c>
      <c r="S249" s="153">
        <v>0</v>
      </c>
      <c r="T249" s="154">
        <f t="shared" si="23"/>
        <v>0</v>
      </c>
      <c r="AR249" s="155" t="s">
        <v>205</v>
      </c>
      <c r="AT249" s="155" t="s">
        <v>119</v>
      </c>
      <c r="AU249" s="155" t="s">
        <v>125</v>
      </c>
      <c r="AY249" s="15" t="s">
        <v>116</v>
      </c>
      <c r="BE249" s="156">
        <f t="shared" si="24"/>
        <v>0</v>
      </c>
      <c r="BF249" s="156">
        <f t="shared" si="25"/>
        <v>0</v>
      </c>
      <c r="BG249" s="156">
        <f t="shared" si="26"/>
        <v>0</v>
      </c>
      <c r="BH249" s="156">
        <f t="shared" si="27"/>
        <v>0</v>
      </c>
      <c r="BI249" s="156">
        <f t="shared" si="28"/>
        <v>0</v>
      </c>
      <c r="BJ249" s="15" t="s">
        <v>125</v>
      </c>
      <c r="BK249" s="157">
        <f t="shared" si="29"/>
        <v>0</v>
      </c>
      <c r="BL249" s="15" t="s">
        <v>205</v>
      </c>
      <c r="BM249" s="155" t="s">
        <v>371</v>
      </c>
    </row>
    <row r="250" spans="2:65" s="1" customFormat="1" ht="24" customHeight="1">
      <c r="B250" s="144"/>
      <c r="C250" s="175" t="s">
        <v>372</v>
      </c>
      <c r="D250" s="175" t="s">
        <v>210</v>
      </c>
      <c r="E250" s="176" t="s">
        <v>373</v>
      </c>
      <c r="F250" s="177" t="s">
        <v>374</v>
      </c>
      <c r="G250" s="178" t="s">
        <v>176</v>
      </c>
      <c r="H250" s="179">
        <v>8</v>
      </c>
      <c r="I250" s="180"/>
      <c r="J250" s="179">
        <f t="shared" si="20"/>
        <v>0</v>
      </c>
      <c r="K250" s="177" t="s">
        <v>1</v>
      </c>
      <c r="L250" s="181"/>
      <c r="M250" s="182" t="s">
        <v>1</v>
      </c>
      <c r="N250" s="183" t="s">
        <v>37</v>
      </c>
      <c r="O250" s="53"/>
      <c r="P250" s="153">
        <f t="shared" si="21"/>
        <v>0</v>
      </c>
      <c r="Q250" s="153">
        <v>2.3999999999999998E-3</v>
      </c>
      <c r="R250" s="153">
        <f t="shared" si="22"/>
        <v>1.9199999999999998E-2</v>
      </c>
      <c r="S250" s="153">
        <v>0</v>
      </c>
      <c r="T250" s="154">
        <f t="shared" si="23"/>
        <v>0</v>
      </c>
      <c r="AR250" s="155" t="s">
        <v>213</v>
      </c>
      <c r="AT250" s="155" t="s">
        <v>210</v>
      </c>
      <c r="AU250" s="155" t="s">
        <v>125</v>
      </c>
      <c r="AY250" s="15" t="s">
        <v>116</v>
      </c>
      <c r="BE250" s="156">
        <f t="shared" si="24"/>
        <v>0</v>
      </c>
      <c r="BF250" s="156">
        <f t="shared" si="25"/>
        <v>0</v>
      </c>
      <c r="BG250" s="156">
        <f t="shared" si="26"/>
        <v>0</v>
      </c>
      <c r="BH250" s="156">
        <f t="shared" si="27"/>
        <v>0</v>
      </c>
      <c r="BI250" s="156">
        <f t="shared" si="28"/>
        <v>0</v>
      </c>
      <c r="BJ250" s="15" t="s">
        <v>125</v>
      </c>
      <c r="BK250" s="157">
        <f t="shared" si="29"/>
        <v>0</v>
      </c>
      <c r="BL250" s="15" t="s">
        <v>205</v>
      </c>
      <c r="BM250" s="155" t="s">
        <v>375</v>
      </c>
    </row>
    <row r="251" spans="2:65" s="1" customFormat="1" ht="24" customHeight="1">
      <c r="B251" s="144"/>
      <c r="C251" s="145" t="s">
        <v>376</v>
      </c>
      <c r="D251" s="145" t="s">
        <v>119</v>
      </c>
      <c r="E251" s="146" t="s">
        <v>377</v>
      </c>
      <c r="F251" s="147" t="s">
        <v>378</v>
      </c>
      <c r="G251" s="148" t="s">
        <v>330</v>
      </c>
      <c r="H251" s="149">
        <v>1</v>
      </c>
      <c r="I251" s="150"/>
      <c r="J251" s="149">
        <f t="shared" si="20"/>
        <v>0</v>
      </c>
      <c r="K251" s="147" t="s">
        <v>123</v>
      </c>
      <c r="L251" s="30"/>
      <c r="M251" s="151" t="s">
        <v>1</v>
      </c>
      <c r="N251" s="152" t="s">
        <v>37</v>
      </c>
      <c r="O251" s="53"/>
      <c r="P251" s="153">
        <f t="shared" si="21"/>
        <v>0</v>
      </c>
      <c r="Q251" s="153">
        <v>0</v>
      </c>
      <c r="R251" s="153">
        <f t="shared" si="22"/>
        <v>0</v>
      </c>
      <c r="S251" s="153">
        <v>1.4E-2</v>
      </c>
      <c r="T251" s="154">
        <f t="shared" si="23"/>
        <v>1.4E-2</v>
      </c>
      <c r="AR251" s="155" t="s">
        <v>205</v>
      </c>
      <c r="AT251" s="155" t="s">
        <v>119</v>
      </c>
      <c r="AU251" s="155" t="s">
        <v>125</v>
      </c>
      <c r="AY251" s="15" t="s">
        <v>116</v>
      </c>
      <c r="BE251" s="156">
        <f t="shared" si="24"/>
        <v>0</v>
      </c>
      <c r="BF251" s="156">
        <f t="shared" si="25"/>
        <v>0</v>
      </c>
      <c r="BG251" s="156">
        <f t="shared" si="26"/>
        <v>0</v>
      </c>
      <c r="BH251" s="156">
        <f t="shared" si="27"/>
        <v>0</v>
      </c>
      <c r="BI251" s="156">
        <f t="shared" si="28"/>
        <v>0</v>
      </c>
      <c r="BJ251" s="15" t="s">
        <v>125</v>
      </c>
      <c r="BK251" s="157">
        <f t="shared" si="29"/>
        <v>0</v>
      </c>
      <c r="BL251" s="15" t="s">
        <v>205</v>
      </c>
      <c r="BM251" s="155" t="s">
        <v>379</v>
      </c>
    </row>
    <row r="252" spans="2:65" s="1" customFormat="1" ht="24" customHeight="1">
      <c r="B252" s="144"/>
      <c r="C252" s="145" t="s">
        <v>380</v>
      </c>
      <c r="D252" s="145" t="s">
        <v>119</v>
      </c>
      <c r="E252" s="146" t="s">
        <v>381</v>
      </c>
      <c r="F252" s="147" t="s">
        <v>382</v>
      </c>
      <c r="G252" s="148" t="s">
        <v>330</v>
      </c>
      <c r="H252" s="149">
        <v>1</v>
      </c>
      <c r="I252" s="150"/>
      <c r="J252" s="149">
        <f t="shared" si="20"/>
        <v>0</v>
      </c>
      <c r="K252" s="147" t="s">
        <v>123</v>
      </c>
      <c r="L252" s="30"/>
      <c r="M252" s="151" t="s">
        <v>1</v>
      </c>
      <c r="N252" s="152" t="s">
        <v>37</v>
      </c>
      <c r="O252" s="53"/>
      <c r="P252" s="153">
        <f t="shared" si="21"/>
        <v>0</v>
      </c>
      <c r="Q252" s="153">
        <v>0</v>
      </c>
      <c r="R252" s="153">
        <f t="shared" si="22"/>
        <v>0</v>
      </c>
      <c r="S252" s="153">
        <v>0.155</v>
      </c>
      <c r="T252" s="154">
        <f t="shared" si="23"/>
        <v>0.155</v>
      </c>
      <c r="AR252" s="155" t="s">
        <v>205</v>
      </c>
      <c r="AT252" s="155" t="s">
        <v>119</v>
      </c>
      <c r="AU252" s="155" t="s">
        <v>125</v>
      </c>
      <c r="AY252" s="15" t="s">
        <v>116</v>
      </c>
      <c r="BE252" s="156">
        <f t="shared" si="24"/>
        <v>0</v>
      </c>
      <c r="BF252" s="156">
        <f t="shared" si="25"/>
        <v>0</v>
      </c>
      <c r="BG252" s="156">
        <f t="shared" si="26"/>
        <v>0</v>
      </c>
      <c r="BH252" s="156">
        <f t="shared" si="27"/>
        <v>0</v>
      </c>
      <c r="BI252" s="156">
        <f t="shared" si="28"/>
        <v>0</v>
      </c>
      <c r="BJ252" s="15" t="s">
        <v>125</v>
      </c>
      <c r="BK252" s="157">
        <f t="shared" si="29"/>
        <v>0</v>
      </c>
      <c r="BL252" s="15" t="s">
        <v>205</v>
      </c>
      <c r="BM252" s="155" t="s">
        <v>383</v>
      </c>
    </row>
    <row r="253" spans="2:65" s="1" customFormat="1" ht="24" customHeight="1">
      <c r="B253" s="144"/>
      <c r="C253" s="145" t="s">
        <v>384</v>
      </c>
      <c r="D253" s="145" t="s">
        <v>119</v>
      </c>
      <c r="E253" s="146" t="s">
        <v>385</v>
      </c>
      <c r="F253" s="147" t="s">
        <v>386</v>
      </c>
      <c r="G253" s="148" t="s">
        <v>176</v>
      </c>
      <c r="H253" s="149">
        <v>1</v>
      </c>
      <c r="I253" s="150"/>
      <c r="J253" s="149">
        <f t="shared" si="20"/>
        <v>0</v>
      </c>
      <c r="K253" s="147" t="s">
        <v>123</v>
      </c>
      <c r="L253" s="30"/>
      <c r="M253" s="151" t="s">
        <v>1</v>
      </c>
      <c r="N253" s="152" t="s">
        <v>37</v>
      </c>
      <c r="O253" s="53"/>
      <c r="P253" s="153">
        <f t="shared" si="21"/>
        <v>0</v>
      </c>
      <c r="Q253" s="153">
        <v>1.2E-4</v>
      </c>
      <c r="R253" s="153">
        <f t="shared" si="22"/>
        <v>1.2E-4</v>
      </c>
      <c r="S253" s="153">
        <v>0</v>
      </c>
      <c r="T253" s="154">
        <f t="shared" si="23"/>
        <v>0</v>
      </c>
      <c r="AR253" s="155" t="s">
        <v>205</v>
      </c>
      <c r="AT253" s="155" t="s">
        <v>119</v>
      </c>
      <c r="AU253" s="155" t="s">
        <v>125</v>
      </c>
      <c r="AY253" s="15" t="s">
        <v>116</v>
      </c>
      <c r="BE253" s="156">
        <f t="shared" si="24"/>
        <v>0</v>
      </c>
      <c r="BF253" s="156">
        <f t="shared" si="25"/>
        <v>0</v>
      </c>
      <c r="BG253" s="156">
        <f t="shared" si="26"/>
        <v>0</v>
      </c>
      <c r="BH253" s="156">
        <f t="shared" si="27"/>
        <v>0</v>
      </c>
      <c r="BI253" s="156">
        <f t="shared" si="28"/>
        <v>0</v>
      </c>
      <c r="BJ253" s="15" t="s">
        <v>125</v>
      </c>
      <c r="BK253" s="157">
        <f t="shared" si="29"/>
        <v>0</v>
      </c>
      <c r="BL253" s="15" t="s">
        <v>205</v>
      </c>
      <c r="BM253" s="155" t="s">
        <v>387</v>
      </c>
    </row>
    <row r="254" spans="2:65" s="1" customFormat="1" ht="16.5" customHeight="1">
      <c r="B254" s="144"/>
      <c r="C254" s="145" t="s">
        <v>388</v>
      </c>
      <c r="D254" s="145" t="s">
        <v>119</v>
      </c>
      <c r="E254" s="146" t="s">
        <v>389</v>
      </c>
      <c r="F254" s="147" t="s">
        <v>390</v>
      </c>
      <c r="G254" s="148" t="s">
        <v>330</v>
      </c>
      <c r="H254" s="149">
        <v>2</v>
      </c>
      <c r="I254" s="150"/>
      <c r="J254" s="149">
        <f t="shared" si="20"/>
        <v>0</v>
      </c>
      <c r="K254" s="147" t="s">
        <v>123</v>
      </c>
      <c r="L254" s="30"/>
      <c r="M254" s="151" t="s">
        <v>1</v>
      </c>
      <c r="N254" s="152" t="s">
        <v>37</v>
      </c>
      <c r="O254" s="53"/>
      <c r="P254" s="153">
        <f t="shared" si="21"/>
        <v>0</v>
      </c>
      <c r="Q254" s="153">
        <v>2.7999999999999998E-4</v>
      </c>
      <c r="R254" s="153">
        <f t="shared" si="22"/>
        <v>5.5999999999999995E-4</v>
      </c>
      <c r="S254" s="153">
        <v>0</v>
      </c>
      <c r="T254" s="154">
        <f t="shared" si="23"/>
        <v>0</v>
      </c>
      <c r="AR254" s="155" t="s">
        <v>205</v>
      </c>
      <c r="AT254" s="155" t="s">
        <v>119</v>
      </c>
      <c r="AU254" s="155" t="s">
        <v>125</v>
      </c>
      <c r="AY254" s="15" t="s">
        <v>116</v>
      </c>
      <c r="BE254" s="156">
        <f t="shared" si="24"/>
        <v>0</v>
      </c>
      <c r="BF254" s="156">
        <f t="shared" si="25"/>
        <v>0</v>
      </c>
      <c r="BG254" s="156">
        <f t="shared" si="26"/>
        <v>0</v>
      </c>
      <c r="BH254" s="156">
        <f t="shared" si="27"/>
        <v>0</v>
      </c>
      <c r="BI254" s="156">
        <f t="shared" si="28"/>
        <v>0</v>
      </c>
      <c r="BJ254" s="15" t="s">
        <v>125</v>
      </c>
      <c r="BK254" s="157">
        <f t="shared" si="29"/>
        <v>0</v>
      </c>
      <c r="BL254" s="15" t="s">
        <v>205</v>
      </c>
      <c r="BM254" s="155" t="s">
        <v>391</v>
      </c>
    </row>
    <row r="255" spans="2:65" s="1" customFormat="1" ht="16.5" customHeight="1">
      <c r="B255" s="144"/>
      <c r="C255" s="175" t="s">
        <v>392</v>
      </c>
      <c r="D255" s="175" t="s">
        <v>210</v>
      </c>
      <c r="E255" s="176" t="s">
        <v>393</v>
      </c>
      <c r="F255" s="177" t="s">
        <v>394</v>
      </c>
      <c r="G255" s="178" t="s">
        <v>176</v>
      </c>
      <c r="H255" s="179">
        <v>2</v>
      </c>
      <c r="I255" s="180"/>
      <c r="J255" s="179">
        <f t="shared" si="20"/>
        <v>0</v>
      </c>
      <c r="K255" s="177" t="s">
        <v>1</v>
      </c>
      <c r="L255" s="181"/>
      <c r="M255" s="182" t="s">
        <v>1</v>
      </c>
      <c r="N255" s="183" t="s">
        <v>37</v>
      </c>
      <c r="O255" s="53"/>
      <c r="P255" s="153">
        <f t="shared" si="21"/>
        <v>0</v>
      </c>
      <c r="Q255" s="153">
        <v>2.7E-4</v>
      </c>
      <c r="R255" s="153">
        <f t="shared" si="22"/>
        <v>5.4000000000000001E-4</v>
      </c>
      <c r="S255" s="153">
        <v>0</v>
      </c>
      <c r="T255" s="154">
        <f t="shared" si="23"/>
        <v>0</v>
      </c>
      <c r="AR255" s="155" t="s">
        <v>213</v>
      </c>
      <c r="AT255" s="155" t="s">
        <v>210</v>
      </c>
      <c r="AU255" s="155" t="s">
        <v>125</v>
      </c>
      <c r="AY255" s="15" t="s">
        <v>116</v>
      </c>
      <c r="BE255" s="156">
        <f t="shared" si="24"/>
        <v>0</v>
      </c>
      <c r="BF255" s="156">
        <f t="shared" si="25"/>
        <v>0</v>
      </c>
      <c r="BG255" s="156">
        <f t="shared" si="26"/>
        <v>0</v>
      </c>
      <c r="BH255" s="156">
        <f t="shared" si="27"/>
        <v>0</v>
      </c>
      <c r="BI255" s="156">
        <f t="shared" si="28"/>
        <v>0</v>
      </c>
      <c r="BJ255" s="15" t="s">
        <v>125</v>
      </c>
      <c r="BK255" s="157">
        <f t="shared" si="29"/>
        <v>0</v>
      </c>
      <c r="BL255" s="15" t="s">
        <v>205</v>
      </c>
      <c r="BM255" s="155" t="s">
        <v>395</v>
      </c>
    </row>
    <row r="256" spans="2:65" s="1" customFormat="1" ht="16.5" customHeight="1">
      <c r="B256" s="144"/>
      <c r="C256" s="145" t="s">
        <v>396</v>
      </c>
      <c r="D256" s="145" t="s">
        <v>119</v>
      </c>
      <c r="E256" s="146" t="s">
        <v>397</v>
      </c>
      <c r="F256" s="147" t="s">
        <v>398</v>
      </c>
      <c r="G256" s="148" t="s">
        <v>330</v>
      </c>
      <c r="H256" s="149">
        <v>18</v>
      </c>
      <c r="I256" s="150"/>
      <c r="J256" s="149">
        <f t="shared" si="20"/>
        <v>0</v>
      </c>
      <c r="K256" s="147" t="s">
        <v>123</v>
      </c>
      <c r="L256" s="30"/>
      <c r="M256" s="151" t="s">
        <v>1</v>
      </c>
      <c r="N256" s="152" t="s">
        <v>37</v>
      </c>
      <c r="O256" s="53"/>
      <c r="P256" s="153">
        <f t="shared" si="21"/>
        <v>0</v>
      </c>
      <c r="Q256" s="153">
        <v>2.7999999999999998E-4</v>
      </c>
      <c r="R256" s="153">
        <f t="shared" si="22"/>
        <v>5.0399999999999993E-3</v>
      </c>
      <c r="S256" s="153">
        <v>0</v>
      </c>
      <c r="T256" s="154">
        <f t="shared" si="23"/>
        <v>0</v>
      </c>
      <c r="AR256" s="155" t="s">
        <v>205</v>
      </c>
      <c r="AT256" s="155" t="s">
        <v>119</v>
      </c>
      <c r="AU256" s="155" t="s">
        <v>125</v>
      </c>
      <c r="AY256" s="15" t="s">
        <v>116</v>
      </c>
      <c r="BE256" s="156">
        <f t="shared" si="24"/>
        <v>0</v>
      </c>
      <c r="BF256" s="156">
        <f t="shared" si="25"/>
        <v>0</v>
      </c>
      <c r="BG256" s="156">
        <f t="shared" si="26"/>
        <v>0</v>
      </c>
      <c r="BH256" s="156">
        <f t="shared" si="27"/>
        <v>0</v>
      </c>
      <c r="BI256" s="156">
        <f t="shared" si="28"/>
        <v>0</v>
      </c>
      <c r="BJ256" s="15" t="s">
        <v>125</v>
      </c>
      <c r="BK256" s="157">
        <f t="shared" si="29"/>
        <v>0</v>
      </c>
      <c r="BL256" s="15" t="s">
        <v>205</v>
      </c>
      <c r="BM256" s="155" t="s">
        <v>399</v>
      </c>
    </row>
    <row r="257" spans="2:65" s="12" customFormat="1" ht="11.25">
      <c r="B257" s="158"/>
      <c r="D257" s="159" t="s">
        <v>127</v>
      </c>
      <c r="E257" s="160" t="s">
        <v>1</v>
      </c>
      <c r="F257" s="161" t="s">
        <v>400</v>
      </c>
      <c r="H257" s="162">
        <v>9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127</v>
      </c>
      <c r="AU257" s="160" t="s">
        <v>125</v>
      </c>
      <c r="AV257" s="12" t="s">
        <v>125</v>
      </c>
      <c r="AW257" s="12" t="s">
        <v>27</v>
      </c>
      <c r="AX257" s="12" t="s">
        <v>71</v>
      </c>
      <c r="AY257" s="160" t="s">
        <v>116</v>
      </c>
    </row>
    <row r="258" spans="2:65" s="12" customFormat="1" ht="11.25">
      <c r="B258" s="158"/>
      <c r="D258" s="159" t="s">
        <v>127</v>
      </c>
      <c r="E258" s="160" t="s">
        <v>1</v>
      </c>
      <c r="F258" s="161" t="s">
        <v>401</v>
      </c>
      <c r="H258" s="162">
        <v>9</v>
      </c>
      <c r="I258" s="163"/>
      <c r="L258" s="158"/>
      <c r="M258" s="164"/>
      <c r="N258" s="165"/>
      <c r="O258" s="165"/>
      <c r="P258" s="165"/>
      <c r="Q258" s="165"/>
      <c r="R258" s="165"/>
      <c r="S258" s="165"/>
      <c r="T258" s="166"/>
      <c r="AT258" s="160" t="s">
        <v>127</v>
      </c>
      <c r="AU258" s="160" t="s">
        <v>125</v>
      </c>
      <c r="AV258" s="12" t="s">
        <v>125</v>
      </c>
      <c r="AW258" s="12" t="s">
        <v>27</v>
      </c>
      <c r="AX258" s="12" t="s">
        <v>71</v>
      </c>
      <c r="AY258" s="160" t="s">
        <v>116</v>
      </c>
    </row>
    <row r="259" spans="2:65" s="13" customFormat="1" ht="11.25">
      <c r="B259" s="167"/>
      <c r="D259" s="159" t="s">
        <v>127</v>
      </c>
      <c r="E259" s="168" t="s">
        <v>1</v>
      </c>
      <c r="F259" s="169" t="s">
        <v>129</v>
      </c>
      <c r="H259" s="170">
        <v>18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127</v>
      </c>
      <c r="AU259" s="168" t="s">
        <v>125</v>
      </c>
      <c r="AV259" s="13" t="s">
        <v>124</v>
      </c>
      <c r="AW259" s="13" t="s">
        <v>27</v>
      </c>
      <c r="AX259" s="13" t="s">
        <v>76</v>
      </c>
      <c r="AY259" s="168" t="s">
        <v>116</v>
      </c>
    </row>
    <row r="260" spans="2:65" s="1" customFormat="1" ht="24" customHeight="1">
      <c r="B260" s="144"/>
      <c r="C260" s="175" t="s">
        <v>402</v>
      </c>
      <c r="D260" s="175" t="s">
        <v>210</v>
      </c>
      <c r="E260" s="176" t="s">
        <v>403</v>
      </c>
      <c r="F260" s="177" t="s">
        <v>404</v>
      </c>
      <c r="G260" s="178" t="s">
        <v>176</v>
      </c>
      <c r="H260" s="179">
        <v>18</v>
      </c>
      <c r="I260" s="180"/>
      <c r="J260" s="179">
        <f>ROUND(I260*H260,3)</f>
        <v>0</v>
      </c>
      <c r="K260" s="177" t="s">
        <v>123</v>
      </c>
      <c r="L260" s="181"/>
      <c r="M260" s="182" t="s">
        <v>1</v>
      </c>
      <c r="N260" s="183" t="s">
        <v>37</v>
      </c>
      <c r="O260" s="53"/>
      <c r="P260" s="153">
        <f>O260*H260</f>
        <v>0</v>
      </c>
      <c r="Q260" s="153">
        <v>2.3900000000000001E-4</v>
      </c>
      <c r="R260" s="153">
        <f>Q260*H260</f>
        <v>4.3020000000000003E-3</v>
      </c>
      <c r="S260" s="153">
        <v>0</v>
      </c>
      <c r="T260" s="154">
        <f>S260*H260</f>
        <v>0</v>
      </c>
      <c r="AR260" s="155" t="s">
        <v>213</v>
      </c>
      <c r="AT260" s="155" t="s">
        <v>210</v>
      </c>
      <c r="AU260" s="155" t="s">
        <v>125</v>
      </c>
      <c r="AY260" s="15" t="s">
        <v>116</v>
      </c>
      <c r="BE260" s="156">
        <f>IF(N260="základná",J260,0)</f>
        <v>0</v>
      </c>
      <c r="BF260" s="156">
        <f>IF(N260="znížená",J260,0)</f>
        <v>0</v>
      </c>
      <c r="BG260" s="156">
        <f>IF(N260="zákl. prenesená",J260,0)</f>
        <v>0</v>
      </c>
      <c r="BH260" s="156">
        <f>IF(N260="zníž. prenesená",J260,0)</f>
        <v>0</v>
      </c>
      <c r="BI260" s="156">
        <f>IF(N260="nulová",J260,0)</f>
        <v>0</v>
      </c>
      <c r="BJ260" s="15" t="s">
        <v>125</v>
      </c>
      <c r="BK260" s="157">
        <f>ROUND(I260*H260,3)</f>
        <v>0</v>
      </c>
      <c r="BL260" s="15" t="s">
        <v>205</v>
      </c>
      <c r="BM260" s="155" t="s">
        <v>405</v>
      </c>
    </row>
    <row r="261" spans="2:65" s="1" customFormat="1" ht="24" customHeight="1">
      <c r="B261" s="144"/>
      <c r="C261" s="145" t="s">
        <v>406</v>
      </c>
      <c r="D261" s="145" t="s">
        <v>119</v>
      </c>
      <c r="E261" s="146" t="s">
        <v>407</v>
      </c>
      <c r="F261" s="147" t="s">
        <v>408</v>
      </c>
      <c r="G261" s="148" t="s">
        <v>330</v>
      </c>
      <c r="H261" s="149">
        <v>9</v>
      </c>
      <c r="I261" s="150"/>
      <c r="J261" s="149">
        <f>ROUND(I261*H261,3)</f>
        <v>0</v>
      </c>
      <c r="K261" s="147" t="s">
        <v>123</v>
      </c>
      <c r="L261" s="30"/>
      <c r="M261" s="151" t="s">
        <v>1</v>
      </c>
      <c r="N261" s="152" t="s">
        <v>37</v>
      </c>
      <c r="O261" s="53"/>
      <c r="P261" s="153">
        <f>O261*H261</f>
        <v>0</v>
      </c>
      <c r="Q261" s="153">
        <v>0</v>
      </c>
      <c r="R261" s="153">
        <f>Q261*H261</f>
        <v>0</v>
      </c>
      <c r="S261" s="153">
        <v>2.5999999999999999E-3</v>
      </c>
      <c r="T261" s="154">
        <f>S261*H261</f>
        <v>2.3399999999999997E-2</v>
      </c>
      <c r="AR261" s="155" t="s">
        <v>205</v>
      </c>
      <c r="AT261" s="155" t="s">
        <v>119</v>
      </c>
      <c r="AU261" s="155" t="s">
        <v>125</v>
      </c>
      <c r="AY261" s="15" t="s">
        <v>116</v>
      </c>
      <c r="BE261" s="156">
        <f>IF(N261="základná",J261,0)</f>
        <v>0</v>
      </c>
      <c r="BF261" s="156">
        <f>IF(N261="znížená",J261,0)</f>
        <v>0</v>
      </c>
      <c r="BG261" s="156">
        <f>IF(N261="zákl. prenesená",J261,0)</f>
        <v>0</v>
      </c>
      <c r="BH261" s="156">
        <f>IF(N261="zníž. prenesená",J261,0)</f>
        <v>0</v>
      </c>
      <c r="BI261" s="156">
        <f>IF(N261="nulová",J261,0)</f>
        <v>0</v>
      </c>
      <c r="BJ261" s="15" t="s">
        <v>125</v>
      </c>
      <c r="BK261" s="157">
        <f>ROUND(I261*H261,3)</f>
        <v>0</v>
      </c>
      <c r="BL261" s="15" t="s">
        <v>205</v>
      </c>
      <c r="BM261" s="155" t="s">
        <v>409</v>
      </c>
    </row>
    <row r="262" spans="2:65" s="12" customFormat="1" ht="11.25">
      <c r="B262" s="158"/>
      <c r="D262" s="159" t="s">
        <v>127</v>
      </c>
      <c r="E262" s="160" t="s">
        <v>1</v>
      </c>
      <c r="F262" s="161" t="s">
        <v>332</v>
      </c>
      <c r="H262" s="162">
        <v>3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127</v>
      </c>
      <c r="AU262" s="160" t="s">
        <v>125</v>
      </c>
      <c r="AV262" s="12" t="s">
        <v>125</v>
      </c>
      <c r="AW262" s="12" t="s">
        <v>27</v>
      </c>
      <c r="AX262" s="12" t="s">
        <v>71</v>
      </c>
      <c r="AY262" s="160" t="s">
        <v>116</v>
      </c>
    </row>
    <row r="263" spans="2:65" s="12" customFormat="1" ht="11.25">
      <c r="B263" s="158"/>
      <c r="D263" s="159" t="s">
        <v>127</v>
      </c>
      <c r="E263" s="160" t="s">
        <v>1</v>
      </c>
      <c r="F263" s="161" t="s">
        <v>179</v>
      </c>
      <c r="H263" s="162">
        <v>6</v>
      </c>
      <c r="I263" s="163"/>
      <c r="L263" s="158"/>
      <c r="M263" s="164"/>
      <c r="N263" s="165"/>
      <c r="O263" s="165"/>
      <c r="P263" s="165"/>
      <c r="Q263" s="165"/>
      <c r="R263" s="165"/>
      <c r="S263" s="165"/>
      <c r="T263" s="166"/>
      <c r="AT263" s="160" t="s">
        <v>127</v>
      </c>
      <c r="AU263" s="160" t="s">
        <v>125</v>
      </c>
      <c r="AV263" s="12" t="s">
        <v>125</v>
      </c>
      <c r="AW263" s="12" t="s">
        <v>27</v>
      </c>
      <c r="AX263" s="12" t="s">
        <v>71</v>
      </c>
      <c r="AY263" s="160" t="s">
        <v>116</v>
      </c>
    </row>
    <row r="264" spans="2:65" s="13" customFormat="1" ht="11.25">
      <c r="B264" s="167"/>
      <c r="D264" s="159" t="s">
        <v>127</v>
      </c>
      <c r="E264" s="168" t="s">
        <v>1</v>
      </c>
      <c r="F264" s="169" t="s">
        <v>129</v>
      </c>
      <c r="H264" s="170">
        <v>9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127</v>
      </c>
      <c r="AU264" s="168" t="s">
        <v>125</v>
      </c>
      <c r="AV264" s="13" t="s">
        <v>124</v>
      </c>
      <c r="AW264" s="13" t="s">
        <v>27</v>
      </c>
      <c r="AX264" s="13" t="s">
        <v>76</v>
      </c>
      <c r="AY264" s="168" t="s">
        <v>116</v>
      </c>
    </row>
    <row r="265" spans="2:65" s="1" customFormat="1" ht="24" customHeight="1">
      <c r="B265" s="144"/>
      <c r="C265" s="145" t="s">
        <v>410</v>
      </c>
      <c r="D265" s="145" t="s">
        <v>119</v>
      </c>
      <c r="E265" s="146" t="s">
        <v>411</v>
      </c>
      <c r="F265" s="147" t="s">
        <v>412</v>
      </c>
      <c r="G265" s="148" t="s">
        <v>176</v>
      </c>
      <c r="H265" s="149">
        <v>4</v>
      </c>
      <c r="I265" s="150"/>
      <c r="J265" s="149">
        <f>ROUND(I265*H265,3)</f>
        <v>0</v>
      </c>
      <c r="K265" s="147" t="s">
        <v>123</v>
      </c>
      <c r="L265" s="30"/>
      <c r="M265" s="151" t="s">
        <v>1</v>
      </c>
      <c r="N265" s="152" t="s">
        <v>37</v>
      </c>
      <c r="O265" s="53"/>
      <c r="P265" s="153">
        <f>O265*H265</f>
        <v>0</v>
      </c>
      <c r="Q265" s="153">
        <v>1.2E-4</v>
      </c>
      <c r="R265" s="153">
        <f>Q265*H265</f>
        <v>4.8000000000000001E-4</v>
      </c>
      <c r="S265" s="153">
        <v>0</v>
      </c>
      <c r="T265" s="154">
        <f>S265*H265</f>
        <v>0</v>
      </c>
      <c r="AR265" s="155" t="s">
        <v>205</v>
      </c>
      <c r="AT265" s="155" t="s">
        <v>119</v>
      </c>
      <c r="AU265" s="155" t="s">
        <v>125</v>
      </c>
      <c r="AY265" s="15" t="s">
        <v>116</v>
      </c>
      <c r="BE265" s="156">
        <f>IF(N265="základná",J265,0)</f>
        <v>0</v>
      </c>
      <c r="BF265" s="156">
        <f>IF(N265="znížená",J265,0)</f>
        <v>0</v>
      </c>
      <c r="BG265" s="156">
        <f>IF(N265="zákl. prenesená",J265,0)</f>
        <v>0</v>
      </c>
      <c r="BH265" s="156">
        <f>IF(N265="zníž. prenesená",J265,0)</f>
        <v>0</v>
      </c>
      <c r="BI265" s="156">
        <f>IF(N265="nulová",J265,0)</f>
        <v>0</v>
      </c>
      <c r="BJ265" s="15" t="s">
        <v>125</v>
      </c>
      <c r="BK265" s="157">
        <f>ROUND(I265*H265,3)</f>
        <v>0</v>
      </c>
      <c r="BL265" s="15" t="s">
        <v>205</v>
      </c>
      <c r="BM265" s="155" t="s">
        <v>413</v>
      </c>
    </row>
    <row r="266" spans="2:65" s="1" customFormat="1" ht="16.5" customHeight="1">
      <c r="B266" s="144"/>
      <c r="C266" s="175" t="s">
        <v>414</v>
      </c>
      <c r="D266" s="175" t="s">
        <v>210</v>
      </c>
      <c r="E266" s="176" t="s">
        <v>415</v>
      </c>
      <c r="F266" s="177" t="s">
        <v>416</v>
      </c>
      <c r="G266" s="178" t="s">
        <v>176</v>
      </c>
      <c r="H266" s="179">
        <v>4</v>
      </c>
      <c r="I266" s="180"/>
      <c r="J266" s="179">
        <f>ROUND(I266*H266,3)</f>
        <v>0</v>
      </c>
      <c r="K266" s="177" t="s">
        <v>123</v>
      </c>
      <c r="L266" s="181"/>
      <c r="M266" s="182" t="s">
        <v>1</v>
      </c>
      <c r="N266" s="183" t="s">
        <v>37</v>
      </c>
      <c r="O266" s="53"/>
      <c r="P266" s="153">
        <f>O266*H266</f>
        <v>0</v>
      </c>
      <c r="Q266" s="153">
        <v>5.8999999999999999E-3</v>
      </c>
      <c r="R266" s="153">
        <f>Q266*H266</f>
        <v>2.3599999999999999E-2</v>
      </c>
      <c r="S266" s="153">
        <v>0</v>
      </c>
      <c r="T266" s="154">
        <f>S266*H266</f>
        <v>0</v>
      </c>
      <c r="AR266" s="155" t="s">
        <v>213</v>
      </c>
      <c r="AT266" s="155" t="s">
        <v>210</v>
      </c>
      <c r="AU266" s="155" t="s">
        <v>125</v>
      </c>
      <c r="AY266" s="15" t="s">
        <v>116</v>
      </c>
      <c r="BE266" s="156">
        <f>IF(N266="základná",J266,0)</f>
        <v>0</v>
      </c>
      <c r="BF266" s="156">
        <f>IF(N266="znížená",J266,0)</f>
        <v>0</v>
      </c>
      <c r="BG266" s="156">
        <f>IF(N266="zákl. prenesená",J266,0)</f>
        <v>0</v>
      </c>
      <c r="BH266" s="156">
        <f>IF(N266="zníž. prenesená",J266,0)</f>
        <v>0</v>
      </c>
      <c r="BI266" s="156">
        <f>IF(N266="nulová",J266,0)</f>
        <v>0</v>
      </c>
      <c r="BJ266" s="15" t="s">
        <v>125</v>
      </c>
      <c r="BK266" s="157">
        <f>ROUND(I266*H266,3)</f>
        <v>0</v>
      </c>
      <c r="BL266" s="15" t="s">
        <v>205</v>
      </c>
      <c r="BM266" s="155" t="s">
        <v>417</v>
      </c>
    </row>
    <row r="267" spans="2:65" s="1" customFormat="1" ht="24" customHeight="1">
      <c r="B267" s="144"/>
      <c r="C267" s="145" t="s">
        <v>418</v>
      </c>
      <c r="D267" s="145" t="s">
        <v>119</v>
      </c>
      <c r="E267" s="146" t="s">
        <v>419</v>
      </c>
      <c r="F267" s="147" t="s">
        <v>420</v>
      </c>
      <c r="G267" s="148" t="s">
        <v>176</v>
      </c>
      <c r="H267" s="149">
        <v>5</v>
      </c>
      <c r="I267" s="150"/>
      <c r="J267" s="149">
        <f>ROUND(I267*H267,3)</f>
        <v>0</v>
      </c>
      <c r="K267" s="147" t="s">
        <v>123</v>
      </c>
      <c r="L267" s="30"/>
      <c r="M267" s="151" t="s">
        <v>1</v>
      </c>
      <c r="N267" s="152" t="s">
        <v>37</v>
      </c>
      <c r="O267" s="53"/>
      <c r="P267" s="153">
        <f>O267*H267</f>
        <v>0</v>
      </c>
      <c r="Q267" s="153">
        <v>1E-4</v>
      </c>
      <c r="R267" s="153">
        <f>Q267*H267</f>
        <v>5.0000000000000001E-4</v>
      </c>
      <c r="S267" s="153">
        <v>0</v>
      </c>
      <c r="T267" s="154">
        <f>S267*H267</f>
        <v>0</v>
      </c>
      <c r="AR267" s="155" t="s">
        <v>205</v>
      </c>
      <c r="AT267" s="155" t="s">
        <v>119</v>
      </c>
      <c r="AU267" s="155" t="s">
        <v>125</v>
      </c>
      <c r="AY267" s="15" t="s">
        <v>116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5" t="s">
        <v>125</v>
      </c>
      <c r="BK267" s="157">
        <f>ROUND(I267*H267,3)</f>
        <v>0</v>
      </c>
      <c r="BL267" s="15" t="s">
        <v>205</v>
      </c>
      <c r="BM267" s="155" t="s">
        <v>421</v>
      </c>
    </row>
    <row r="268" spans="2:65" s="12" customFormat="1" ht="11.25">
      <c r="B268" s="158"/>
      <c r="D268" s="159" t="s">
        <v>127</v>
      </c>
      <c r="E268" s="160" t="s">
        <v>1</v>
      </c>
      <c r="F268" s="161" t="s">
        <v>332</v>
      </c>
      <c r="H268" s="162">
        <v>3</v>
      </c>
      <c r="I268" s="163"/>
      <c r="L268" s="158"/>
      <c r="M268" s="164"/>
      <c r="N268" s="165"/>
      <c r="O268" s="165"/>
      <c r="P268" s="165"/>
      <c r="Q268" s="165"/>
      <c r="R268" s="165"/>
      <c r="S268" s="165"/>
      <c r="T268" s="166"/>
      <c r="AT268" s="160" t="s">
        <v>127</v>
      </c>
      <c r="AU268" s="160" t="s">
        <v>125</v>
      </c>
      <c r="AV268" s="12" t="s">
        <v>125</v>
      </c>
      <c r="AW268" s="12" t="s">
        <v>27</v>
      </c>
      <c r="AX268" s="12" t="s">
        <v>71</v>
      </c>
      <c r="AY268" s="160" t="s">
        <v>116</v>
      </c>
    </row>
    <row r="269" spans="2:65" s="12" customFormat="1" ht="11.25">
      <c r="B269" s="158"/>
      <c r="D269" s="159" t="s">
        <v>127</v>
      </c>
      <c r="E269" s="160" t="s">
        <v>1</v>
      </c>
      <c r="F269" s="161" t="s">
        <v>422</v>
      </c>
      <c r="H269" s="162">
        <v>2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127</v>
      </c>
      <c r="AU269" s="160" t="s">
        <v>125</v>
      </c>
      <c r="AV269" s="12" t="s">
        <v>125</v>
      </c>
      <c r="AW269" s="12" t="s">
        <v>27</v>
      </c>
      <c r="AX269" s="12" t="s">
        <v>71</v>
      </c>
      <c r="AY269" s="160" t="s">
        <v>116</v>
      </c>
    </row>
    <row r="270" spans="2:65" s="13" customFormat="1" ht="11.25">
      <c r="B270" s="167"/>
      <c r="D270" s="159" t="s">
        <v>127</v>
      </c>
      <c r="E270" s="168" t="s">
        <v>1</v>
      </c>
      <c r="F270" s="169" t="s">
        <v>129</v>
      </c>
      <c r="H270" s="170">
        <v>5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127</v>
      </c>
      <c r="AU270" s="168" t="s">
        <v>125</v>
      </c>
      <c r="AV270" s="13" t="s">
        <v>124</v>
      </c>
      <c r="AW270" s="13" t="s">
        <v>27</v>
      </c>
      <c r="AX270" s="13" t="s">
        <v>76</v>
      </c>
      <c r="AY270" s="168" t="s">
        <v>116</v>
      </c>
    </row>
    <row r="271" spans="2:65" s="1" customFormat="1" ht="16.5" customHeight="1">
      <c r="B271" s="144"/>
      <c r="C271" s="175" t="s">
        <v>423</v>
      </c>
      <c r="D271" s="175" t="s">
        <v>210</v>
      </c>
      <c r="E271" s="176" t="s">
        <v>424</v>
      </c>
      <c r="F271" s="177" t="s">
        <v>425</v>
      </c>
      <c r="G271" s="178" t="s">
        <v>176</v>
      </c>
      <c r="H271" s="179">
        <v>5</v>
      </c>
      <c r="I271" s="180"/>
      <c r="J271" s="179">
        <f t="shared" ref="J271:J276" si="30">ROUND(I271*H271,3)</f>
        <v>0</v>
      </c>
      <c r="K271" s="177" t="s">
        <v>1</v>
      </c>
      <c r="L271" s="181"/>
      <c r="M271" s="182" t="s">
        <v>1</v>
      </c>
      <c r="N271" s="183" t="s">
        <v>37</v>
      </c>
      <c r="O271" s="53"/>
      <c r="P271" s="153">
        <f t="shared" ref="P271:P276" si="31">O271*H271</f>
        <v>0</v>
      </c>
      <c r="Q271" s="153">
        <v>1.24E-3</v>
      </c>
      <c r="R271" s="153">
        <f t="shared" ref="R271:R276" si="32">Q271*H271</f>
        <v>6.1999999999999998E-3</v>
      </c>
      <c r="S271" s="153">
        <v>0</v>
      </c>
      <c r="T271" s="154">
        <f t="shared" ref="T271:T276" si="33">S271*H271</f>
        <v>0</v>
      </c>
      <c r="AR271" s="155" t="s">
        <v>213</v>
      </c>
      <c r="AT271" s="155" t="s">
        <v>210</v>
      </c>
      <c r="AU271" s="155" t="s">
        <v>125</v>
      </c>
      <c r="AY271" s="15" t="s">
        <v>116</v>
      </c>
      <c r="BE271" s="156">
        <f t="shared" ref="BE271:BE276" si="34">IF(N271="základná",J271,0)</f>
        <v>0</v>
      </c>
      <c r="BF271" s="156">
        <f t="shared" ref="BF271:BF276" si="35">IF(N271="znížená",J271,0)</f>
        <v>0</v>
      </c>
      <c r="BG271" s="156">
        <f t="shared" ref="BG271:BG276" si="36">IF(N271="zákl. prenesená",J271,0)</f>
        <v>0</v>
      </c>
      <c r="BH271" s="156">
        <f t="shared" ref="BH271:BH276" si="37">IF(N271="zníž. prenesená",J271,0)</f>
        <v>0</v>
      </c>
      <c r="BI271" s="156">
        <f t="shared" ref="BI271:BI276" si="38">IF(N271="nulová",J271,0)</f>
        <v>0</v>
      </c>
      <c r="BJ271" s="15" t="s">
        <v>125</v>
      </c>
      <c r="BK271" s="157">
        <f t="shared" ref="BK271:BK276" si="39">ROUND(I271*H271,3)</f>
        <v>0</v>
      </c>
      <c r="BL271" s="15" t="s">
        <v>205</v>
      </c>
      <c r="BM271" s="155" t="s">
        <v>426</v>
      </c>
    </row>
    <row r="272" spans="2:65" s="1" customFormat="1" ht="24" customHeight="1">
      <c r="B272" s="144"/>
      <c r="C272" s="145" t="s">
        <v>427</v>
      </c>
      <c r="D272" s="145" t="s">
        <v>119</v>
      </c>
      <c r="E272" s="146" t="s">
        <v>428</v>
      </c>
      <c r="F272" s="147" t="s">
        <v>429</v>
      </c>
      <c r="G272" s="148" t="s">
        <v>176</v>
      </c>
      <c r="H272" s="149">
        <v>1</v>
      </c>
      <c r="I272" s="150"/>
      <c r="J272" s="149">
        <f t="shared" si="30"/>
        <v>0</v>
      </c>
      <c r="K272" s="147" t="s">
        <v>123</v>
      </c>
      <c r="L272" s="30"/>
      <c r="M272" s="151" t="s">
        <v>1</v>
      </c>
      <c r="N272" s="152" t="s">
        <v>37</v>
      </c>
      <c r="O272" s="53"/>
      <c r="P272" s="153">
        <f t="shared" si="31"/>
        <v>0</v>
      </c>
      <c r="Q272" s="153">
        <v>0</v>
      </c>
      <c r="R272" s="153">
        <f t="shared" si="32"/>
        <v>0</v>
      </c>
      <c r="S272" s="153">
        <v>2.2499999999999998E-3</v>
      </c>
      <c r="T272" s="154">
        <f t="shared" si="33"/>
        <v>2.2499999999999998E-3</v>
      </c>
      <c r="AR272" s="155" t="s">
        <v>205</v>
      </c>
      <c r="AT272" s="155" t="s">
        <v>119</v>
      </c>
      <c r="AU272" s="155" t="s">
        <v>125</v>
      </c>
      <c r="AY272" s="15" t="s">
        <v>116</v>
      </c>
      <c r="BE272" s="156">
        <f t="shared" si="34"/>
        <v>0</v>
      </c>
      <c r="BF272" s="156">
        <f t="shared" si="35"/>
        <v>0</v>
      </c>
      <c r="BG272" s="156">
        <f t="shared" si="36"/>
        <v>0</v>
      </c>
      <c r="BH272" s="156">
        <f t="shared" si="37"/>
        <v>0</v>
      </c>
      <c r="BI272" s="156">
        <f t="shared" si="38"/>
        <v>0</v>
      </c>
      <c r="BJ272" s="15" t="s">
        <v>125</v>
      </c>
      <c r="BK272" s="157">
        <f t="shared" si="39"/>
        <v>0</v>
      </c>
      <c r="BL272" s="15" t="s">
        <v>205</v>
      </c>
      <c r="BM272" s="155" t="s">
        <v>430</v>
      </c>
    </row>
    <row r="273" spans="2:65" s="1" customFormat="1" ht="16.5" customHeight="1">
      <c r="B273" s="144"/>
      <c r="C273" s="145" t="s">
        <v>431</v>
      </c>
      <c r="D273" s="145" t="s">
        <v>119</v>
      </c>
      <c r="E273" s="146" t="s">
        <v>432</v>
      </c>
      <c r="F273" s="147" t="s">
        <v>433</v>
      </c>
      <c r="G273" s="148" t="s">
        <v>176</v>
      </c>
      <c r="H273" s="149">
        <v>1</v>
      </c>
      <c r="I273" s="150"/>
      <c r="J273" s="149">
        <f t="shared" si="30"/>
        <v>0</v>
      </c>
      <c r="K273" s="147" t="s">
        <v>123</v>
      </c>
      <c r="L273" s="30"/>
      <c r="M273" s="151" t="s">
        <v>1</v>
      </c>
      <c r="N273" s="152" t="s">
        <v>37</v>
      </c>
      <c r="O273" s="53"/>
      <c r="P273" s="153">
        <f t="shared" si="31"/>
        <v>0</v>
      </c>
      <c r="Q273" s="153">
        <v>4.0000000000000003E-5</v>
      </c>
      <c r="R273" s="153">
        <f t="shared" si="32"/>
        <v>4.0000000000000003E-5</v>
      </c>
      <c r="S273" s="153">
        <v>0</v>
      </c>
      <c r="T273" s="154">
        <f t="shared" si="33"/>
        <v>0</v>
      </c>
      <c r="AR273" s="155" t="s">
        <v>205</v>
      </c>
      <c r="AT273" s="155" t="s">
        <v>119</v>
      </c>
      <c r="AU273" s="155" t="s">
        <v>125</v>
      </c>
      <c r="AY273" s="15" t="s">
        <v>116</v>
      </c>
      <c r="BE273" s="156">
        <f t="shared" si="34"/>
        <v>0</v>
      </c>
      <c r="BF273" s="156">
        <f t="shared" si="35"/>
        <v>0</v>
      </c>
      <c r="BG273" s="156">
        <f t="shared" si="36"/>
        <v>0</v>
      </c>
      <c r="BH273" s="156">
        <f t="shared" si="37"/>
        <v>0</v>
      </c>
      <c r="BI273" s="156">
        <f t="shared" si="38"/>
        <v>0</v>
      </c>
      <c r="BJ273" s="15" t="s">
        <v>125</v>
      </c>
      <c r="BK273" s="157">
        <f t="shared" si="39"/>
        <v>0</v>
      </c>
      <c r="BL273" s="15" t="s">
        <v>205</v>
      </c>
      <c r="BM273" s="155" t="s">
        <v>434</v>
      </c>
    </row>
    <row r="274" spans="2:65" s="1" customFormat="1" ht="24" customHeight="1">
      <c r="B274" s="144"/>
      <c r="C274" s="175" t="s">
        <v>435</v>
      </c>
      <c r="D274" s="175" t="s">
        <v>210</v>
      </c>
      <c r="E274" s="176" t="s">
        <v>436</v>
      </c>
      <c r="F274" s="177" t="s">
        <v>437</v>
      </c>
      <c r="G274" s="178" t="s">
        <v>176</v>
      </c>
      <c r="H274" s="179">
        <v>1</v>
      </c>
      <c r="I274" s="180"/>
      <c r="J274" s="179">
        <f t="shared" si="30"/>
        <v>0</v>
      </c>
      <c r="K274" s="177" t="s">
        <v>123</v>
      </c>
      <c r="L274" s="181"/>
      <c r="M274" s="182" t="s">
        <v>1</v>
      </c>
      <c r="N274" s="183" t="s">
        <v>37</v>
      </c>
      <c r="O274" s="53"/>
      <c r="P274" s="153">
        <f t="shared" si="31"/>
        <v>0</v>
      </c>
      <c r="Q274" s="153">
        <v>8.0999999999999996E-3</v>
      </c>
      <c r="R274" s="153">
        <f t="shared" si="32"/>
        <v>8.0999999999999996E-3</v>
      </c>
      <c r="S274" s="153">
        <v>0</v>
      </c>
      <c r="T274" s="154">
        <f t="shared" si="33"/>
        <v>0</v>
      </c>
      <c r="AR274" s="155" t="s">
        <v>213</v>
      </c>
      <c r="AT274" s="155" t="s">
        <v>210</v>
      </c>
      <c r="AU274" s="155" t="s">
        <v>125</v>
      </c>
      <c r="AY274" s="15" t="s">
        <v>116</v>
      </c>
      <c r="BE274" s="156">
        <f t="shared" si="34"/>
        <v>0</v>
      </c>
      <c r="BF274" s="156">
        <f t="shared" si="35"/>
        <v>0</v>
      </c>
      <c r="BG274" s="156">
        <f t="shared" si="36"/>
        <v>0</v>
      </c>
      <c r="BH274" s="156">
        <f t="shared" si="37"/>
        <v>0</v>
      </c>
      <c r="BI274" s="156">
        <f t="shared" si="38"/>
        <v>0</v>
      </c>
      <c r="BJ274" s="15" t="s">
        <v>125</v>
      </c>
      <c r="BK274" s="157">
        <f t="shared" si="39"/>
        <v>0</v>
      </c>
      <c r="BL274" s="15" t="s">
        <v>205</v>
      </c>
      <c r="BM274" s="155" t="s">
        <v>438</v>
      </c>
    </row>
    <row r="275" spans="2:65" s="1" customFormat="1" ht="24" customHeight="1">
      <c r="B275" s="144"/>
      <c r="C275" s="175" t="s">
        <v>439</v>
      </c>
      <c r="D275" s="175" t="s">
        <v>210</v>
      </c>
      <c r="E275" s="176" t="s">
        <v>440</v>
      </c>
      <c r="F275" s="177" t="s">
        <v>441</v>
      </c>
      <c r="G275" s="178" t="s">
        <v>176</v>
      </c>
      <c r="H275" s="179">
        <v>1</v>
      </c>
      <c r="I275" s="180"/>
      <c r="J275" s="179">
        <f t="shared" si="30"/>
        <v>0</v>
      </c>
      <c r="K275" s="177" t="s">
        <v>123</v>
      </c>
      <c r="L275" s="181"/>
      <c r="M275" s="182" t="s">
        <v>1</v>
      </c>
      <c r="N275" s="183" t="s">
        <v>37</v>
      </c>
      <c r="O275" s="53"/>
      <c r="P275" s="153">
        <f t="shared" si="31"/>
        <v>0</v>
      </c>
      <c r="Q275" s="153">
        <v>5.4000000000000001E-4</v>
      </c>
      <c r="R275" s="153">
        <f t="shared" si="32"/>
        <v>5.4000000000000001E-4</v>
      </c>
      <c r="S275" s="153">
        <v>0</v>
      </c>
      <c r="T275" s="154">
        <f t="shared" si="33"/>
        <v>0</v>
      </c>
      <c r="AR275" s="155" t="s">
        <v>213</v>
      </c>
      <c r="AT275" s="155" t="s">
        <v>210</v>
      </c>
      <c r="AU275" s="155" t="s">
        <v>125</v>
      </c>
      <c r="AY275" s="15" t="s">
        <v>116</v>
      </c>
      <c r="BE275" s="156">
        <f t="shared" si="34"/>
        <v>0</v>
      </c>
      <c r="BF275" s="156">
        <f t="shared" si="35"/>
        <v>0</v>
      </c>
      <c r="BG275" s="156">
        <f t="shared" si="36"/>
        <v>0</v>
      </c>
      <c r="BH275" s="156">
        <f t="shared" si="37"/>
        <v>0</v>
      </c>
      <c r="BI275" s="156">
        <f t="shared" si="38"/>
        <v>0</v>
      </c>
      <c r="BJ275" s="15" t="s">
        <v>125</v>
      </c>
      <c r="BK275" s="157">
        <f t="shared" si="39"/>
        <v>0</v>
      </c>
      <c r="BL275" s="15" t="s">
        <v>205</v>
      </c>
      <c r="BM275" s="155" t="s">
        <v>442</v>
      </c>
    </row>
    <row r="276" spans="2:65" s="1" customFormat="1" ht="36" customHeight="1">
      <c r="B276" s="144"/>
      <c r="C276" s="145" t="s">
        <v>443</v>
      </c>
      <c r="D276" s="145" t="s">
        <v>119</v>
      </c>
      <c r="E276" s="146" t="s">
        <v>444</v>
      </c>
      <c r="F276" s="147" t="s">
        <v>445</v>
      </c>
      <c r="G276" s="148" t="s">
        <v>176</v>
      </c>
      <c r="H276" s="149">
        <v>11</v>
      </c>
      <c r="I276" s="150"/>
      <c r="J276" s="149">
        <f t="shared" si="30"/>
        <v>0</v>
      </c>
      <c r="K276" s="147" t="s">
        <v>123</v>
      </c>
      <c r="L276" s="30"/>
      <c r="M276" s="151" t="s">
        <v>1</v>
      </c>
      <c r="N276" s="152" t="s">
        <v>37</v>
      </c>
      <c r="O276" s="53"/>
      <c r="P276" s="153">
        <f t="shared" si="31"/>
        <v>0</v>
      </c>
      <c r="Q276" s="153">
        <v>0</v>
      </c>
      <c r="R276" s="153">
        <f t="shared" si="32"/>
        <v>0</v>
      </c>
      <c r="S276" s="153">
        <v>8.4999999999999995E-4</v>
      </c>
      <c r="T276" s="154">
        <f t="shared" si="33"/>
        <v>9.3499999999999989E-3</v>
      </c>
      <c r="AR276" s="155" t="s">
        <v>205</v>
      </c>
      <c r="AT276" s="155" t="s">
        <v>119</v>
      </c>
      <c r="AU276" s="155" t="s">
        <v>125</v>
      </c>
      <c r="AY276" s="15" t="s">
        <v>116</v>
      </c>
      <c r="BE276" s="156">
        <f t="shared" si="34"/>
        <v>0</v>
      </c>
      <c r="BF276" s="156">
        <f t="shared" si="35"/>
        <v>0</v>
      </c>
      <c r="BG276" s="156">
        <f t="shared" si="36"/>
        <v>0</v>
      </c>
      <c r="BH276" s="156">
        <f t="shared" si="37"/>
        <v>0</v>
      </c>
      <c r="BI276" s="156">
        <f t="shared" si="38"/>
        <v>0</v>
      </c>
      <c r="BJ276" s="15" t="s">
        <v>125</v>
      </c>
      <c r="BK276" s="157">
        <f t="shared" si="39"/>
        <v>0</v>
      </c>
      <c r="BL276" s="15" t="s">
        <v>205</v>
      </c>
      <c r="BM276" s="155" t="s">
        <v>446</v>
      </c>
    </row>
    <row r="277" spans="2:65" s="12" customFormat="1" ht="11.25">
      <c r="B277" s="158"/>
      <c r="D277" s="159" t="s">
        <v>127</v>
      </c>
      <c r="E277" s="160" t="s">
        <v>1</v>
      </c>
      <c r="F277" s="161" t="s">
        <v>178</v>
      </c>
      <c r="H277" s="162">
        <v>5</v>
      </c>
      <c r="I277" s="163"/>
      <c r="L277" s="158"/>
      <c r="M277" s="164"/>
      <c r="N277" s="165"/>
      <c r="O277" s="165"/>
      <c r="P277" s="165"/>
      <c r="Q277" s="165"/>
      <c r="R277" s="165"/>
      <c r="S277" s="165"/>
      <c r="T277" s="166"/>
      <c r="AT277" s="160" t="s">
        <v>127</v>
      </c>
      <c r="AU277" s="160" t="s">
        <v>125</v>
      </c>
      <c r="AV277" s="12" t="s">
        <v>125</v>
      </c>
      <c r="AW277" s="12" t="s">
        <v>27</v>
      </c>
      <c r="AX277" s="12" t="s">
        <v>71</v>
      </c>
      <c r="AY277" s="160" t="s">
        <v>116</v>
      </c>
    </row>
    <row r="278" spans="2:65" s="12" customFormat="1" ht="11.25">
      <c r="B278" s="158"/>
      <c r="D278" s="159" t="s">
        <v>127</v>
      </c>
      <c r="E278" s="160" t="s">
        <v>1</v>
      </c>
      <c r="F278" s="161" t="s">
        <v>447</v>
      </c>
      <c r="H278" s="162">
        <v>6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127</v>
      </c>
      <c r="AU278" s="160" t="s">
        <v>125</v>
      </c>
      <c r="AV278" s="12" t="s">
        <v>125</v>
      </c>
      <c r="AW278" s="12" t="s">
        <v>27</v>
      </c>
      <c r="AX278" s="12" t="s">
        <v>71</v>
      </c>
      <c r="AY278" s="160" t="s">
        <v>116</v>
      </c>
    </row>
    <row r="279" spans="2:65" s="13" customFormat="1" ht="11.25">
      <c r="B279" s="167"/>
      <c r="D279" s="159" t="s">
        <v>127</v>
      </c>
      <c r="E279" s="168" t="s">
        <v>1</v>
      </c>
      <c r="F279" s="169" t="s">
        <v>129</v>
      </c>
      <c r="H279" s="170">
        <v>11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127</v>
      </c>
      <c r="AU279" s="168" t="s">
        <v>125</v>
      </c>
      <c r="AV279" s="13" t="s">
        <v>124</v>
      </c>
      <c r="AW279" s="13" t="s">
        <v>27</v>
      </c>
      <c r="AX279" s="13" t="s">
        <v>76</v>
      </c>
      <c r="AY279" s="168" t="s">
        <v>116</v>
      </c>
    </row>
    <row r="280" spans="2:65" s="1" customFormat="1" ht="24" customHeight="1">
      <c r="B280" s="144"/>
      <c r="C280" s="145" t="s">
        <v>448</v>
      </c>
      <c r="D280" s="145" t="s">
        <v>119</v>
      </c>
      <c r="E280" s="146" t="s">
        <v>449</v>
      </c>
      <c r="F280" s="147" t="s">
        <v>450</v>
      </c>
      <c r="G280" s="148" t="s">
        <v>176</v>
      </c>
      <c r="H280" s="149">
        <v>9</v>
      </c>
      <c r="I280" s="150"/>
      <c r="J280" s="149">
        <f>ROUND(I280*H280,3)</f>
        <v>0</v>
      </c>
      <c r="K280" s="147" t="s">
        <v>123</v>
      </c>
      <c r="L280" s="30"/>
      <c r="M280" s="151" t="s">
        <v>1</v>
      </c>
      <c r="N280" s="152" t="s">
        <v>37</v>
      </c>
      <c r="O280" s="53"/>
      <c r="P280" s="153">
        <f>O280*H280</f>
        <v>0</v>
      </c>
      <c r="Q280" s="153">
        <v>1.0000000000000001E-5</v>
      </c>
      <c r="R280" s="153">
        <f>Q280*H280</f>
        <v>9.0000000000000006E-5</v>
      </c>
      <c r="S280" s="153">
        <v>0</v>
      </c>
      <c r="T280" s="154">
        <f>S280*H280</f>
        <v>0</v>
      </c>
      <c r="AR280" s="155" t="s">
        <v>205</v>
      </c>
      <c r="AT280" s="155" t="s">
        <v>119</v>
      </c>
      <c r="AU280" s="155" t="s">
        <v>125</v>
      </c>
      <c r="AY280" s="15" t="s">
        <v>116</v>
      </c>
      <c r="BE280" s="156">
        <f>IF(N280="základná",J280,0)</f>
        <v>0</v>
      </c>
      <c r="BF280" s="156">
        <f>IF(N280="znížená",J280,0)</f>
        <v>0</v>
      </c>
      <c r="BG280" s="156">
        <f>IF(N280="zákl. prenesená",J280,0)</f>
        <v>0</v>
      </c>
      <c r="BH280" s="156">
        <f>IF(N280="zníž. prenesená",J280,0)</f>
        <v>0</v>
      </c>
      <c r="BI280" s="156">
        <f>IF(N280="nulová",J280,0)</f>
        <v>0</v>
      </c>
      <c r="BJ280" s="15" t="s">
        <v>125</v>
      </c>
      <c r="BK280" s="157">
        <f>ROUND(I280*H280,3)</f>
        <v>0</v>
      </c>
      <c r="BL280" s="15" t="s">
        <v>205</v>
      </c>
      <c r="BM280" s="155" t="s">
        <v>451</v>
      </c>
    </row>
    <row r="281" spans="2:65" s="12" customFormat="1" ht="11.25">
      <c r="B281" s="158"/>
      <c r="D281" s="159" t="s">
        <v>127</v>
      </c>
      <c r="E281" s="160" t="s">
        <v>1</v>
      </c>
      <c r="F281" s="161" t="s">
        <v>332</v>
      </c>
      <c r="H281" s="162">
        <v>3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127</v>
      </c>
      <c r="AU281" s="160" t="s">
        <v>125</v>
      </c>
      <c r="AV281" s="12" t="s">
        <v>125</v>
      </c>
      <c r="AW281" s="12" t="s">
        <v>27</v>
      </c>
      <c r="AX281" s="12" t="s">
        <v>71</v>
      </c>
      <c r="AY281" s="160" t="s">
        <v>116</v>
      </c>
    </row>
    <row r="282" spans="2:65" s="12" customFormat="1" ht="11.25">
      <c r="B282" s="158"/>
      <c r="D282" s="159" t="s">
        <v>127</v>
      </c>
      <c r="E282" s="160" t="s">
        <v>1</v>
      </c>
      <c r="F282" s="161" t="s">
        <v>452</v>
      </c>
      <c r="H282" s="162">
        <v>6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127</v>
      </c>
      <c r="AU282" s="160" t="s">
        <v>125</v>
      </c>
      <c r="AV282" s="12" t="s">
        <v>125</v>
      </c>
      <c r="AW282" s="12" t="s">
        <v>27</v>
      </c>
      <c r="AX282" s="12" t="s">
        <v>71</v>
      </c>
      <c r="AY282" s="160" t="s">
        <v>116</v>
      </c>
    </row>
    <row r="283" spans="2:65" s="13" customFormat="1" ht="11.25">
      <c r="B283" s="167"/>
      <c r="D283" s="159" t="s">
        <v>127</v>
      </c>
      <c r="E283" s="168" t="s">
        <v>1</v>
      </c>
      <c r="F283" s="169" t="s">
        <v>129</v>
      </c>
      <c r="H283" s="170">
        <v>9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127</v>
      </c>
      <c r="AU283" s="168" t="s">
        <v>125</v>
      </c>
      <c r="AV283" s="13" t="s">
        <v>124</v>
      </c>
      <c r="AW283" s="13" t="s">
        <v>27</v>
      </c>
      <c r="AX283" s="13" t="s">
        <v>76</v>
      </c>
      <c r="AY283" s="168" t="s">
        <v>116</v>
      </c>
    </row>
    <row r="284" spans="2:65" s="1" customFormat="1" ht="36" customHeight="1">
      <c r="B284" s="144"/>
      <c r="C284" s="175" t="s">
        <v>453</v>
      </c>
      <c r="D284" s="175" t="s">
        <v>210</v>
      </c>
      <c r="E284" s="176" t="s">
        <v>454</v>
      </c>
      <c r="F284" s="177" t="s">
        <v>455</v>
      </c>
      <c r="G284" s="178" t="s">
        <v>176</v>
      </c>
      <c r="H284" s="179">
        <v>9</v>
      </c>
      <c r="I284" s="180"/>
      <c r="J284" s="179">
        <f>ROUND(I284*H284,3)</f>
        <v>0</v>
      </c>
      <c r="K284" s="177" t="s">
        <v>123</v>
      </c>
      <c r="L284" s="181"/>
      <c r="M284" s="182" t="s">
        <v>1</v>
      </c>
      <c r="N284" s="183" t="s">
        <v>37</v>
      </c>
      <c r="O284" s="53"/>
      <c r="P284" s="153">
        <f>O284*H284</f>
        <v>0</v>
      </c>
      <c r="Q284" s="153">
        <v>2.2000000000000001E-4</v>
      </c>
      <c r="R284" s="153">
        <f>Q284*H284</f>
        <v>1.98E-3</v>
      </c>
      <c r="S284" s="153">
        <v>0</v>
      </c>
      <c r="T284" s="154">
        <f>S284*H284</f>
        <v>0</v>
      </c>
      <c r="AR284" s="155" t="s">
        <v>213</v>
      </c>
      <c r="AT284" s="155" t="s">
        <v>210</v>
      </c>
      <c r="AU284" s="155" t="s">
        <v>125</v>
      </c>
      <c r="AY284" s="15" t="s">
        <v>116</v>
      </c>
      <c r="BE284" s="156">
        <f>IF(N284="základná",J284,0)</f>
        <v>0</v>
      </c>
      <c r="BF284" s="156">
        <f>IF(N284="znížená",J284,0)</f>
        <v>0</v>
      </c>
      <c r="BG284" s="156">
        <f>IF(N284="zákl. prenesená",J284,0)</f>
        <v>0</v>
      </c>
      <c r="BH284" s="156">
        <f>IF(N284="zníž. prenesená",J284,0)</f>
        <v>0</v>
      </c>
      <c r="BI284" s="156">
        <f>IF(N284="nulová",J284,0)</f>
        <v>0</v>
      </c>
      <c r="BJ284" s="15" t="s">
        <v>125</v>
      </c>
      <c r="BK284" s="157">
        <f>ROUND(I284*H284,3)</f>
        <v>0</v>
      </c>
      <c r="BL284" s="15" t="s">
        <v>205</v>
      </c>
      <c r="BM284" s="155" t="s">
        <v>456</v>
      </c>
    </row>
    <row r="285" spans="2:65" s="1" customFormat="1" ht="24" customHeight="1">
      <c r="B285" s="144"/>
      <c r="C285" s="145" t="s">
        <v>457</v>
      </c>
      <c r="D285" s="145" t="s">
        <v>119</v>
      </c>
      <c r="E285" s="146" t="s">
        <v>458</v>
      </c>
      <c r="F285" s="147" t="s">
        <v>459</v>
      </c>
      <c r="G285" s="148" t="s">
        <v>176</v>
      </c>
      <c r="H285" s="149">
        <v>2</v>
      </c>
      <c r="I285" s="150"/>
      <c r="J285" s="149">
        <f>ROUND(I285*H285,3)</f>
        <v>0</v>
      </c>
      <c r="K285" s="147" t="s">
        <v>123</v>
      </c>
      <c r="L285" s="30"/>
      <c r="M285" s="151" t="s">
        <v>1</v>
      </c>
      <c r="N285" s="152" t="s">
        <v>37</v>
      </c>
      <c r="O285" s="53"/>
      <c r="P285" s="153">
        <f>O285*H285</f>
        <v>0</v>
      </c>
      <c r="Q285" s="153">
        <v>1.0000000000000001E-5</v>
      </c>
      <c r="R285" s="153">
        <f>Q285*H285</f>
        <v>2.0000000000000002E-5</v>
      </c>
      <c r="S285" s="153">
        <v>0</v>
      </c>
      <c r="T285" s="154">
        <f>S285*H285</f>
        <v>0</v>
      </c>
      <c r="AR285" s="155" t="s">
        <v>205</v>
      </c>
      <c r="AT285" s="155" t="s">
        <v>119</v>
      </c>
      <c r="AU285" s="155" t="s">
        <v>125</v>
      </c>
      <c r="AY285" s="15" t="s">
        <v>116</v>
      </c>
      <c r="BE285" s="156">
        <f>IF(N285="základná",J285,0)</f>
        <v>0</v>
      </c>
      <c r="BF285" s="156">
        <f>IF(N285="znížená",J285,0)</f>
        <v>0</v>
      </c>
      <c r="BG285" s="156">
        <f>IF(N285="zákl. prenesená",J285,0)</f>
        <v>0</v>
      </c>
      <c r="BH285" s="156">
        <f>IF(N285="zníž. prenesená",J285,0)</f>
        <v>0</v>
      </c>
      <c r="BI285" s="156">
        <f>IF(N285="nulová",J285,0)</f>
        <v>0</v>
      </c>
      <c r="BJ285" s="15" t="s">
        <v>125</v>
      </c>
      <c r="BK285" s="157">
        <f>ROUND(I285*H285,3)</f>
        <v>0</v>
      </c>
      <c r="BL285" s="15" t="s">
        <v>205</v>
      </c>
      <c r="BM285" s="155" t="s">
        <v>460</v>
      </c>
    </row>
    <row r="286" spans="2:65" s="1" customFormat="1" ht="36" customHeight="1">
      <c r="B286" s="144"/>
      <c r="C286" s="175" t="s">
        <v>461</v>
      </c>
      <c r="D286" s="175" t="s">
        <v>210</v>
      </c>
      <c r="E286" s="176" t="s">
        <v>462</v>
      </c>
      <c r="F286" s="177" t="s">
        <v>463</v>
      </c>
      <c r="G286" s="178" t="s">
        <v>176</v>
      </c>
      <c r="H286" s="179">
        <v>2</v>
      </c>
      <c r="I286" s="180"/>
      <c r="J286" s="179">
        <f>ROUND(I286*H286,3)</f>
        <v>0</v>
      </c>
      <c r="K286" s="177" t="s">
        <v>123</v>
      </c>
      <c r="L286" s="181"/>
      <c r="M286" s="182" t="s">
        <v>1</v>
      </c>
      <c r="N286" s="183" t="s">
        <v>37</v>
      </c>
      <c r="O286" s="53"/>
      <c r="P286" s="153">
        <f>O286*H286</f>
        <v>0</v>
      </c>
      <c r="Q286" s="153">
        <v>2.5999999999999998E-4</v>
      </c>
      <c r="R286" s="153">
        <f>Q286*H286</f>
        <v>5.1999999999999995E-4</v>
      </c>
      <c r="S286" s="153">
        <v>0</v>
      </c>
      <c r="T286" s="154">
        <f>S286*H286</f>
        <v>0</v>
      </c>
      <c r="AR286" s="155" t="s">
        <v>213</v>
      </c>
      <c r="AT286" s="155" t="s">
        <v>210</v>
      </c>
      <c r="AU286" s="155" t="s">
        <v>125</v>
      </c>
      <c r="AY286" s="15" t="s">
        <v>116</v>
      </c>
      <c r="BE286" s="156">
        <f>IF(N286="základná",J286,0)</f>
        <v>0</v>
      </c>
      <c r="BF286" s="156">
        <f>IF(N286="znížená",J286,0)</f>
        <v>0</v>
      </c>
      <c r="BG286" s="156">
        <f>IF(N286="zákl. prenesená",J286,0)</f>
        <v>0</v>
      </c>
      <c r="BH286" s="156">
        <f>IF(N286="zníž. prenesená",J286,0)</f>
        <v>0</v>
      </c>
      <c r="BI286" s="156">
        <f>IF(N286="nulová",J286,0)</f>
        <v>0</v>
      </c>
      <c r="BJ286" s="15" t="s">
        <v>125</v>
      </c>
      <c r="BK286" s="157">
        <f>ROUND(I286*H286,3)</f>
        <v>0</v>
      </c>
      <c r="BL286" s="15" t="s">
        <v>205</v>
      </c>
      <c r="BM286" s="155" t="s">
        <v>464</v>
      </c>
    </row>
    <row r="287" spans="2:65" s="1" customFormat="1" ht="24" customHeight="1">
      <c r="B287" s="144"/>
      <c r="C287" s="145" t="s">
        <v>465</v>
      </c>
      <c r="D287" s="145" t="s">
        <v>119</v>
      </c>
      <c r="E287" s="146" t="s">
        <v>466</v>
      </c>
      <c r="F287" s="147" t="s">
        <v>467</v>
      </c>
      <c r="G287" s="148" t="s">
        <v>199</v>
      </c>
      <c r="H287" s="149">
        <v>0.40899999999999997</v>
      </c>
      <c r="I287" s="150"/>
      <c r="J287" s="149">
        <f>ROUND(I287*H287,3)</f>
        <v>0</v>
      </c>
      <c r="K287" s="147" t="s">
        <v>123</v>
      </c>
      <c r="L287" s="30"/>
      <c r="M287" s="151" t="s">
        <v>1</v>
      </c>
      <c r="N287" s="152" t="s">
        <v>37</v>
      </c>
      <c r="O287" s="53"/>
      <c r="P287" s="153">
        <f>O287*H287</f>
        <v>0</v>
      </c>
      <c r="Q287" s="153">
        <v>0</v>
      </c>
      <c r="R287" s="153">
        <f>Q287*H287</f>
        <v>0</v>
      </c>
      <c r="S287" s="153">
        <v>0</v>
      </c>
      <c r="T287" s="154">
        <f>S287*H287</f>
        <v>0</v>
      </c>
      <c r="AR287" s="155" t="s">
        <v>205</v>
      </c>
      <c r="AT287" s="155" t="s">
        <v>119</v>
      </c>
      <c r="AU287" s="155" t="s">
        <v>125</v>
      </c>
      <c r="AY287" s="15" t="s">
        <v>116</v>
      </c>
      <c r="BE287" s="156">
        <f>IF(N287="základná",J287,0)</f>
        <v>0</v>
      </c>
      <c r="BF287" s="156">
        <f>IF(N287="znížená",J287,0)</f>
        <v>0</v>
      </c>
      <c r="BG287" s="156">
        <f>IF(N287="zákl. prenesená",J287,0)</f>
        <v>0</v>
      </c>
      <c r="BH287" s="156">
        <f>IF(N287="zníž. prenesená",J287,0)</f>
        <v>0</v>
      </c>
      <c r="BI287" s="156">
        <f>IF(N287="nulová",J287,0)</f>
        <v>0</v>
      </c>
      <c r="BJ287" s="15" t="s">
        <v>125</v>
      </c>
      <c r="BK287" s="157">
        <f>ROUND(I287*H287,3)</f>
        <v>0</v>
      </c>
      <c r="BL287" s="15" t="s">
        <v>205</v>
      </c>
      <c r="BM287" s="155" t="s">
        <v>468</v>
      </c>
    </row>
    <row r="288" spans="2:65" s="11" customFormat="1" ht="22.9" customHeight="1">
      <c r="B288" s="131"/>
      <c r="D288" s="132" t="s">
        <v>70</v>
      </c>
      <c r="E288" s="142" t="s">
        <v>469</v>
      </c>
      <c r="F288" s="142" t="s">
        <v>470</v>
      </c>
      <c r="I288" s="134"/>
      <c r="J288" s="143">
        <f>BK288</f>
        <v>0</v>
      </c>
      <c r="L288" s="131"/>
      <c r="M288" s="136"/>
      <c r="N288" s="137"/>
      <c r="O288" s="137"/>
      <c r="P288" s="138">
        <f>SUM(P289:P291)</f>
        <v>0</v>
      </c>
      <c r="Q288" s="137"/>
      <c r="R288" s="138">
        <f>SUM(R289:R291)</f>
        <v>1.6999999999999999E-3</v>
      </c>
      <c r="S288" s="137"/>
      <c r="T288" s="139">
        <f>SUM(T289:T291)</f>
        <v>0</v>
      </c>
      <c r="AR288" s="132" t="s">
        <v>125</v>
      </c>
      <c r="AT288" s="140" t="s">
        <v>70</v>
      </c>
      <c r="AU288" s="140" t="s">
        <v>76</v>
      </c>
      <c r="AY288" s="132" t="s">
        <v>116</v>
      </c>
      <c r="BK288" s="141">
        <f>SUM(BK289:BK291)</f>
        <v>0</v>
      </c>
    </row>
    <row r="289" spans="2:65" s="1" customFormat="1" ht="24" customHeight="1">
      <c r="B289" s="144"/>
      <c r="C289" s="145" t="s">
        <v>471</v>
      </c>
      <c r="D289" s="145" t="s">
        <v>119</v>
      </c>
      <c r="E289" s="146" t="s">
        <v>472</v>
      </c>
      <c r="F289" s="147" t="s">
        <v>473</v>
      </c>
      <c r="G289" s="148" t="s">
        <v>176</v>
      </c>
      <c r="H289" s="149">
        <v>1</v>
      </c>
      <c r="I289" s="150"/>
      <c r="J289" s="149">
        <f>ROUND(I289*H289,3)</f>
        <v>0</v>
      </c>
      <c r="K289" s="147" t="s">
        <v>123</v>
      </c>
      <c r="L289" s="30"/>
      <c r="M289" s="151" t="s">
        <v>1</v>
      </c>
      <c r="N289" s="152" t="s">
        <v>37</v>
      </c>
      <c r="O289" s="53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AR289" s="155" t="s">
        <v>205</v>
      </c>
      <c r="AT289" s="155" t="s">
        <v>119</v>
      </c>
      <c r="AU289" s="155" t="s">
        <v>125</v>
      </c>
      <c r="AY289" s="15" t="s">
        <v>116</v>
      </c>
      <c r="BE289" s="156">
        <f>IF(N289="základná",J289,0)</f>
        <v>0</v>
      </c>
      <c r="BF289" s="156">
        <f>IF(N289="znížená",J289,0)</f>
        <v>0</v>
      </c>
      <c r="BG289" s="156">
        <f>IF(N289="zákl. prenesená",J289,0)</f>
        <v>0</v>
      </c>
      <c r="BH289" s="156">
        <f>IF(N289="zníž. prenesená",J289,0)</f>
        <v>0</v>
      </c>
      <c r="BI289" s="156">
        <f>IF(N289="nulová",J289,0)</f>
        <v>0</v>
      </c>
      <c r="BJ289" s="15" t="s">
        <v>125</v>
      </c>
      <c r="BK289" s="157">
        <f>ROUND(I289*H289,3)</f>
        <v>0</v>
      </c>
      <c r="BL289" s="15" t="s">
        <v>205</v>
      </c>
      <c r="BM289" s="155" t="s">
        <v>474</v>
      </c>
    </row>
    <row r="290" spans="2:65" s="1" customFormat="1" ht="36" customHeight="1">
      <c r="B290" s="144"/>
      <c r="C290" s="175" t="s">
        <v>475</v>
      </c>
      <c r="D290" s="175" t="s">
        <v>210</v>
      </c>
      <c r="E290" s="176" t="s">
        <v>476</v>
      </c>
      <c r="F290" s="177" t="s">
        <v>477</v>
      </c>
      <c r="G290" s="178" t="s">
        <v>176</v>
      </c>
      <c r="H290" s="179">
        <v>1</v>
      </c>
      <c r="I290" s="180"/>
      <c r="J290" s="179">
        <f>ROUND(I290*H290,3)</f>
        <v>0</v>
      </c>
      <c r="K290" s="177" t="s">
        <v>123</v>
      </c>
      <c r="L290" s="181"/>
      <c r="M290" s="182" t="s">
        <v>1</v>
      </c>
      <c r="N290" s="183" t="s">
        <v>37</v>
      </c>
      <c r="O290" s="53"/>
      <c r="P290" s="153">
        <f>O290*H290</f>
        <v>0</v>
      </c>
      <c r="Q290" s="153">
        <v>1.6999999999999999E-3</v>
      </c>
      <c r="R290" s="153">
        <f>Q290*H290</f>
        <v>1.6999999999999999E-3</v>
      </c>
      <c r="S290" s="153">
        <v>0</v>
      </c>
      <c r="T290" s="154">
        <f>S290*H290</f>
        <v>0</v>
      </c>
      <c r="AR290" s="155" t="s">
        <v>213</v>
      </c>
      <c r="AT290" s="155" t="s">
        <v>210</v>
      </c>
      <c r="AU290" s="155" t="s">
        <v>125</v>
      </c>
      <c r="AY290" s="15" t="s">
        <v>116</v>
      </c>
      <c r="BE290" s="156">
        <f>IF(N290="základná",J290,0)</f>
        <v>0</v>
      </c>
      <c r="BF290" s="156">
        <f>IF(N290="znížená",J290,0)</f>
        <v>0</v>
      </c>
      <c r="BG290" s="156">
        <f>IF(N290="zákl. prenesená",J290,0)</f>
        <v>0</v>
      </c>
      <c r="BH290" s="156">
        <f>IF(N290="zníž. prenesená",J290,0)</f>
        <v>0</v>
      </c>
      <c r="BI290" s="156">
        <f>IF(N290="nulová",J290,0)</f>
        <v>0</v>
      </c>
      <c r="BJ290" s="15" t="s">
        <v>125</v>
      </c>
      <c r="BK290" s="157">
        <f>ROUND(I290*H290,3)</f>
        <v>0</v>
      </c>
      <c r="BL290" s="15" t="s">
        <v>205</v>
      </c>
      <c r="BM290" s="155" t="s">
        <v>478</v>
      </c>
    </row>
    <row r="291" spans="2:65" s="1" customFormat="1" ht="16.5" customHeight="1">
      <c r="B291" s="144"/>
      <c r="C291" s="145" t="s">
        <v>479</v>
      </c>
      <c r="D291" s="145" t="s">
        <v>119</v>
      </c>
      <c r="E291" s="146" t="s">
        <v>480</v>
      </c>
      <c r="F291" s="147" t="s">
        <v>481</v>
      </c>
      <c r="G291" s="148" t="s">
        <v>199</v>
      </c>
      <c r="H291" s="149">
        <v>2E-3</v>
      </c>
      <c r="I291" s="150"/>
      <c r="J291" s="149">
        <f>ROUND(I291*H291,3)</f>
        <v>0</v>
      </c>
      <c r="K291" s="147" t="s">
        <v>123</v>
      </c>
      <c r="L291" s="30"/>
      <c r="M291" s="151" t="s">
        <v>1</v>
      </c>
      <c r="N291" s="152" t="s">
        <v>37</v>
      </c>
      <c r="O291" s="53"/>
      <c r="P291" s="153">
        <f>O291*H291</f>
        <v>0</v>
      </c>
      <c r="Q291" s="153">
        <v>0</v>
      </c>
      <c r="R291" s="153">
        <f>Q291*H291</f>
        <v>0</v>
      </c>
      <c r="S291" s="153">
        <v>0</v>
      </c>
      <c r="T291" s="154">
        <f>S291*H291</f>
        <v>0</v>
      </c>
      <c r="AR291" s="155" t="s">
        <v>205</v>
      </c>
      <c r="AT291" s="155" t="s">
        <v>119</v>
      </c>
      <c r="AU291" s="155" t="s">
        <v>125</v>
      </c>
      <c r="AY291" s="15" t="s">
        <v>116</v>
      </c>
      <c r="BE291" s="156">
        <f>IF(N291="základná",J291,0)</f>
        <v>0</v>
      </c>
      <c r="BF291" s="156">
        <f>IF(N291="znížená",J291,0)</f>
        <v>0</v>
      </c>
      <c r="BG291" s="156">
        <f>IF(N291="zákl. prenesená",J291,0)</f>
        <v>0</v>
      </c>
      <c r="BH291" s="156">
        <f>IF(N291="zníž. prenesená",J291,0)</f>
        <v>0</v>
      </c>
      <c r="BI291" s="156">
        <f>IF(N291="nulová",J291,0)</f>
        <v>0</v>
      </c>
      <c r="BJ291" s="15" t="s">
        <v>125</v>
      </c>
      <c r="BK291" s="157">
        <f>ROUND(I291*H291,3)</f>
        <v>0</v>
      </c>
      <c r="BL291" s="15" t="s">
        <v>205</v>
      </c>
      <c r="BM291" s="155" t="s">
        <v>482</v>
      </c>
    </row>
    <row r="292" spans="2:65" s="11" customFormat="1" ht="22.9" customHeight="1">
      <c r="B292" s="131"/>
      <c r="D292" s="132" t="s">
        <v>70</v>
      </c>
      <c r="E292" s="142" t="s">
        <v>483</v>
      </c>
      <c r="F292" s="142" t="s">
        <v>484</v>
      </c>
      <c r="I292" s="134"/>
      <c r="J292" s="143">
        <f>BK292</f>
        <v>0</v>
      </c>
      <c r="L292" s="131"/>
      <c r="M292" s="136"/>
      <c r="N292" s="137"/>
      <c r="O292" s="137"/>
      <c r="P292" s="138">
        <f>SUM(P293:P295)</f>
        <v>0</v>
      </c>
      <c r="Q292" s="137"/>
      <c r="R292" s="138">
        <f>SUM(R293:R295)</f>
        <v>1.6000000000000001E-3</v>
      </c>
      <c r="S292" s="137"/>
      <c r="T292" s="139">
        <f>SUM(T293:T295)</f>
        <v>0</v>
      </c>
      <c r="AR292" s="132" t="s">
        <v>125</v>
      </c>
      <c r="AT292" s="140" t="s">
        <v>70</v>
      </c>
      <c r="AU292" s="140" t="s">
        <v>76</v>
      </c>
      <c r="AY292" s="132" t="s">
        <v>116</v>
      </c>
      <c r="BK292" s="141">
        <f>SUM(BK293:BK295)</f>
        <v>0</v>
      </c>
    </row>
    <row r="293" spans="2:65" s="1" customFormat="1" ht="24" customHeight="1">
      <c r="B293" s="144"/>
      <c r="C293" s="145" t="s">
        <v>485</v>
      </c>
      <c r="D293" s="145" t="s">
        <v>119</v>
      </c>
      <c r="E293" s="146" t="s">
        <v>486</v>
      </c>
      <c r="F293" s="147" t="s">
        <v>487</v>
      </c>
      <c r="G293" s="148" t="s">
        <v>176</v>
      </c>
      <c r="H293" s="149">
        <v>1</v>
      </c>
      <c r="I293" s="150"/>
      <c r="J293" s="149">
        <f>ROUND(I293*H293,3)</f>
        <v>0</v>
      </c>
      <c r="K293" s="147" t="s">
        <v>123</v>
      </c>
      <c r="L293" s="30"/>
      <c r="M293" s="151" t="s">
        <v>1</v>
      </c>
      <c r="N293" s="152" t="s">
        <v>37</v>
      </c>
      <c r="O293" s="53"/>
      <c r="P293" s="153">
        <f>O293*H293</f>
        <v>0</v>
      </c>
      <c r="Q293" s="153">
        <v>3.0000000000000001E-5</v>
      </c>
      <c r="R293" s="153">
        <f>Q293*H293</f>
        <v>3.0000000000000001E-5</v>
      </c>
      <c r="S293" s="153">
        <v>0</v>
      </c>
      <c r="T293" s="154">
        <f>S293*H293</f>
        <v>0</v>
      </c>
      <c r="AR293" s="155" t="s">
        <v>205</v>
      </c>
      <c r="AT293" s="155" t="s">
        <v>119</v>
      </c>
      <c r="AU293" s="155" t="s">
        <v>125</v>
      </c>
      <c r="AY293" s="15" t="s">
        <v>116</v>
      </c>
      <c r="BE293" s="156">
        <f>IF(N293="základná",J293,0)</f>
        <v>0</v>
      </c>
      <c r="BF293" s="156">
        <f>IF(N293="znížená",J293,0)</f>
        <v>0</v>
      </c>
      <c r="BG293" s="156">
        <f>IF(N293="zákl. prenesená",J293,0)</f>
        <v>0</v>
      </c>
      <c r="BH293" s="156">
        <f>IF(N293="zníž. prenesená",J293,0)</f>
        <v>0</v>
      </c>
      <c r="BI293" s="156">
        <f>IF(N293="nulová",J293,0)</f>
        <v>0</v>
      </c>
      <c r="BJ293" s="15" t="s">
        <v>125</v>
      </c>
      <c r="BK293" s="157">
        <f>ROUND(I293*H293,3)</f>
        <v>0</v>
      </c>
      <c r="BL293" s="15" t="s">
        <v>205</v>
      </c>
      <c r="BM293" s="155" t="s">
        <v>488</v>
      </c>
    </row>
    <row r="294" spans="2:65" s="1" customFormat="1" ht="24" customHeight="1">
      <c r="B294" s="144"/>
      <c r="C294" s="175" t="s">
        <v>489</v>
      </c>
      <c r="D294" s="175" t="s">
        <v>210</v>
      </c>
      <c r="E294" s="176" t="s">
        <v>490</v>
      </c>
      <c r="F294" s="177" t="s">
        <v>491</v>
      </c>
      <c r="G294" s="178" t="s">
        <v>176</v>
      </c>
      <c r="H294" s="179">
        <v>1</v>
      </c>
      <c r="I294" s="180"/>
      <c r="J294" s="179">
        <f>ROUND(I294*H294,3)</f>
        <v>0</v>
      </c>
      <c r="K294" s="177" t="s">
        <v>123</v>
      </c>
      <c r="L294" s="181"/>
      <c r="M294" s="182" t="s">
        <v>1</v>
      </c>
      <c r="N294" s="183" t="s">
        <v>37</v>
      </c>
      <c r="O294" s="53"/>
      <c r="P294" s="153">
        <f>O294*H294</f>
        <v>0</v>
      </c>
      <c r="Q294" s="153">
        <v>1.57E-3</v>
      </c>
      <c r="R294" s="153">
        <f>Q294*H294</f>
        <v>1.57E-3</v>
      </c>
      <c r="S294" s="153">
        <v>0</v>
      </c>
      <c r="T294" s="154">
        <f>S294*H294</f>
        <v>0</v>
      </c>
      <c r="AR294" s="155" t="s">
        <v>213</v>
      </c>
      <c r="AT294" s="155" t="s">
        <v>210</v>
      </c>
      <c r="AU294" s="155" t="s">
        <v>125</v>
      </c>
      <c r="AY294" s="15" t="s">
        <v>116</v>
      </c>
      <c r="BE294" s="156">
        <f>IF(N294="základná",J294,0)</f>
        <v>0</v>
      </c>
      <c r="BF294" s="156">
        <f>IF(N294="znížená",J294,0)</f>
        <v>0</v>
      </c>
      <c r="BG294" s="156">
        <f>IF(N294="zákl. prenesená",J294,0)</f>
        <v>0</v>
      </c>
      <c r="BH294" s="156">
        <f>IF(N294="zníž. prenesená",J294,0)</f>
        <v>0</v>
      </c>
      <c r="BI294" s="156">
        <f>IF(N294="nulová",J294,0)</f>
        <v>0</v>
      </c>
      <c r="BJ294" s="15" t="s">
        <v>125</v>
      </c>
      <c r="BK294" s="157">
        <f>ROUND(I294*H294,3)</f>
        <v>0</v>
      </c>
      <c r="BL294" s="15" t="s">
        <v>205</v>
      </c>
      <c r="BM294" s="155" t="s">
        <v>492</v>
      </c>
    </row>
    <row r="295" spans="2:65" s="1" customFormat="1" ht="16.5" customHeight="1">
      <c r="B295" s="144"/>
      <c r="C295" s="145" t="s">
        <v>493</v>
      </c>
      <c r="D295" s="145" t="s">
        <v>119</v>
      </c>
      <c r="E295" s="146" t="s">
        <v>494</v>
      </c>
      <c r="F295" s="147" t="s">
        <v>495</v>
      </c>
      <c r="G295" s="148" t="s">
        <v>496</v>
      </c>
      <c r="H295" s="150"/>
      <c r="I295" s="150"/>
      <c r="J295" s="149">
        <f>ROUND(I295*H295,3)</f>
        <v>0</v>
      </c>
      <c r="K295" s="147" t="s">
        <v>123</v>
      </c>
      <c r="L295" s="30"/>
      <c r="M295" s="151" t="s">
        <v>1</v>
      </c>
      <c r="N295" s="152" t="s">
        <v>37</v>
      </c>
      <c r="O295" s="53"/>
      <c r="P295" s="153">
        <f>O295*H295</f>
        <v>0</v>
      </c>
      <c r="Q295" s="153">
        <v>0</v>
      </c>
      <c r="R295" s="153">
        <f>Q295*H295</f>
        <v>0</v>
      </c>
      <c r="S295" s="153">
        <v>0</v>
      </c>
      <c r="T295" s="154">
        <f>S295*H295</f>
        <v>0</v>
      </c>
      <c r="AR295" s="155" t="s">
        <v>205</v>
      </c>
      <c r="AT295" s="155" t="s">
        <v>119</v>
      </c>
      <c r="AU295" s="155" t="s">
        <v>125</v>
      </c>
      <c r="AY295" s="15" t="s">
        <v>116</v>
      </c>
      <c r="BE295" s="156">
        <f>IF(N295="základná",J295,0)</f>
        <v>0</v>
      </c>
      <c r="BF295" s="156">
        <f>IF(N295="znížená",J295,0)</f>
        <v>0</v>
      </c>
      <c r="BG295" s="156">
        <f>IF(N295="zákl. prenesená",J295,0)</f>
        <v>0</v>
      </c>
      <c r="BH295" s="156">
        <f>IF(N295="zníž. prenesená",J295,0)</f>
        <v>0</v>
      </c>
      <c r="BI295" s="156">
        <f>IF(N295="nulová",J295,0)</f>
        <v>0</v>
      </c>
      <c r="BJ295" s="15" t="s">
        <v>125</v>
      </c>
      <c r="BK295" s="157">
        <f>ROUND(I295*H295,3)</f>
        <v>0</v>
      </c>
      <c r="BL295" s="15" t="s">
        <v>205</v>
      </c>
      <c r="BM295" s="155" t="s">
        <v>497</v>
      </c>
    </row>
    <row r="296" spans="2:65" s="11" customFormat="1" ht="22.9" customHeight="1">
      <c r="B296" s="131"/>
      <c r="D296" s="132" t="s">
        <v>70</v>
      </c>
      <c r="E296" s="142" t="s">
        <v>498</v>
      </c>
      <c r="F296" s="142" t="s">
        <v>499</v>
      </c>
      <c r="I296" s="134"/>
      <c r="J296" s="143">
        <f>BK296</f>
        <v>0</v>
      </c>
      <c r="L296" s="131"/>
      <c r="M296" s="136"/>
      <c r="N296" s="137"/>
      <c r="O296" s="137"/>
      <c r="P296" s="138">
        <f>SUM(P297:P298)</f>
        <v>0</v>
      </c>
      <c r="Q296" s="137"/>
      <c r="R296" s="138">
        <f>SUM(R297:R298)</f>
        <v>0.18656880000000001</v>
      </c>
      <c r="S296" s="137"/>
      <c r="T296" s="139">
        <f>SUM(T297:T298)</f>
        <v>0</v>
      </c>
      <c r="AR296" s="132" t="s">
        <v>125</v>
      </c>
      <c r="AT296" s="140" t="s">
        <v>70</v>
      </c>
      <c r="AU296" s="140" t="s">
        <v>76</v>
      </c>
      <c r="AY296" s="132" t="s">
        <v>116</v>
      </c>
      <c r="BK296" s="141">
        <f>SUM(BK297:BK298)</f>
        <v>0</v>
      </c>
    </row>
    <row r="297" spans="2:65" s="1" customFormat="1" ht="24" customHeight="1">
      <c r="B297" s="144"/>
      <c r="C297" s="145" t="s">
        <v>500</v>
      </c>
      <c r="D297" s="145" t="s">
        <v>119</v>
      </c>
      <c r="E297" s="146" t="s">
        <v>501</v>
      </c>
      <c r="F297" s="147" t="s">
        <v>502</v>
      </c>
      <c r="G297" s="148" t="s">
        <v>122</v>
      </c>
      <c r="H297" s="149">
        <v>15.28</v>
      </c>
      <c r="I297" s="150"/>
      <c r="J297" s="149">
        <f>ROUND(I297*H297,3)</f>
        <v>0</v>
      </c>
      <c r="K297" s="147" t="s">
        <v>123</v>
      </c>
      <c r="L297" s="30"/>
      <c r="M297" s="151" t="s">
        <v>1</v>
      </c>
      <c r="N297" s="152" t="s">
        <v>37</v>
      </c>
      <c r="O297" s="53"/>
      <c r="P297" s="153">
        <f>O297*H297</f>
        <v>0</v>
      </c>
      <c r="Q297" s="153">
        <v>1.221E-2</v>
      </c>
      <c r="R297" s="153">
        <f>Q297*H297</f>
        <v>0.18656880000000001</v>
      </c>
      <c r="S297" s="153">
        <v>0</v>
      </c>
      <c r="T297" s="154">
        <f>S297*H297</f>
        <v>0</v>
      </c>
      <c r="AR297" s="155" t="s">
        <v>205</v>
      </c>
      <c r="AT297" s="155" t="s">
        <v>119</v>
      </c>
      <c r="AU297" s="155" t="s">
        <v>125</v>
      </c>
      <c r="AY297" s="15" t="s">
        <v>116</v>
      </c>
      <c r="BE297" s="156">
        <f>IF(N297="základná",J297,0)</f>
        <v>0</v>
      </c>
      <c r="BF297" s="156">
        <f>IF(N297="znížená",J297,0)</f>
        <v>0</v>
      </c>
      <c r="BG297" s="156">
        <f>IF(N297="zákl. prenesená",J297,0)</f>
        <v>0</v>
      </c>
      <c r="BH297" s="156">
        <f>IF(N297="zníž. prenesená",J297,0)</f>
        <v>0</v>
      </c>
      <c r="BI297" s="156">
        <f>IF(N297="nulová",J297,0)</f>
        <v>0</v>
      </c>
      <c r="BJ297" s="15" t="s">
        <v>125</v>
      </c>
      <c r="BK297" s="157">
        <f>ROUND(I297*H297,3)</f>
        <v>0</v>
      </c>
      <c r="BL297" s="15" t="s">
        <v>205</v>
      </c>
      <c r="BM297" s="155" t="s">
        <v>503</v>
      </c>
    </row>
    <row r="298" spans="2:65" s="1" customFormat="1" ht="24" customHeight="1">
      <c r="B298" s="144"/>
      <c r="C298" s="145" t="s">
        <v>504</v>
      </c>
      <c r="D298" s="145" t="s">
        <v>119</v>
      </c>
      <c r="E298" s="146" t="s">
        <v>505</v>
      </c>
      <c r="F298" s="147" t="s">
        <v>506</v>
      </c>
      <c r="G298" s="148" t="s">
        <v>199</v>
      </c>
      <c r="H298" s="149">
        <v>0.187</v>
      </c>
      <c r="I298" s="150"/>
      <c r="J298" s="149">
        <f>ROUND(I298*H298,3)</f>
        <v>0</v>
      </c>
      <c r="K298" s="147" t="s">
        <v>123</v>
      </c>
      <c r="L298" s="30"/>
      <c r="M298" s="151" t="s">
        <v>1</v>
      </c>
      <c r="N298" s="152" t="s">
        <v>37</v>
      </c>
      <c r="O298" s="53"/>
      <c r="P298" s="153">
        <f>O298*H298</f>
        <v>0</v>
      </c>
      <c r="Q298" s="153">
        <v>0</v>
      </c>
      <c r="R298" s="153">
        <f>Q298*H298</f>
        <v>0</v>
      </c>
      <c r="S298" s="153">
        <v>0</v>
      </c>
      <c r="T298" s="154">
        <f>S298*H298</f>
        <v>0</v>
      </c>
      <c r="AR298" s="155" t="s">
        <v>205</v>
      </c>
      <c r="AT298" s="155" t="s">
        <v>119</v>
      </c>
      <c r="AU298" s="155" t="s">
        <v>125</v>
      </c>
      <c r="AY298" s="15" t="s">
        <v>116</v>
      </c>
      <c r="BE298" s="156">
        <f>IF(N298="základná",J298,0)</f>
        <v>0</v>
      </c>
      <c r="BF298" s="156">
        <f>IF(N298="znížená",J298,0)</f>
        <v>0</v>
      </c>
      <c r="BG298" s="156">
        <f>IF(N298="zákl. prenesená",J298,0)</f>
        <v>0</v>
      </c>
      <c r="BH298" s="156">
        <f>IF(N298="zníž. prenesená",J298,0)</f>
        <v>0</v>
      </c>
      <c r="BI298" s="156">
        <f>IF(N298="nulová",J298,0)</f>
        <v>0</v>
      </c>
      <c r="BJ298" s="15" t="s">
        <v>125</v>
      </c>
      <c r="BK298" s="157">
        <f>ROUND(I298*H298,3)</f>
        <v>0</v>
      </c>
      <c r="BL298" s="15" t="s">
        <v>205</v>
      </c>
      <c r="BM298" s="155" t="s">
        <v>507</v>
      </c>
    </row>
    <row r="299" spans="2:65" s="11" customFormat="1" ht="22.9" customHeight="1">
      <c r="B299" s="131"/>
      <c r="D299" s="132" t="s">
        <v>70</v>
      </c>
      <c r="E299" s="142" t="s">
        <v>508</v>
      </c>
      <c r="F299" s="142" t="s">
        <v>509</v>
      </c>
      <c r="I299" s="134"/>
      <c r="J299" s="143">
        <f>BK299</f>
        <v>0</v>
      </c>
      <c r="L299" s="131"/>
      <c r="M299" s="136"/>
      <c r="N299" s="137"/>
      <c r="O299" s="137"/>
      <c r="P299" s="138">
        <f>SUM(P300:P306)</f>
        <v>0</v>
      </c>
      <c r="Q299" s="137"/>
      <c r="R299" s="138">
        <f>SUM(R300:R306)</f>
        <v>0.26</v>
      </c>
      <c r="S299" s="137"/>
      <c r="T299" s="139">
        <f>SUM(T300:T306)</f>
        <v>0</v>
      </c>
      <c r="AR299" s="132" t="s">
        <v>125</v>
      </c>
      <c r="AT299" s="140" t="s">
        <v>70</v>
      </c>
      <c r="AU299" s="140" t="s">
        <v>76</v>
      </c>
      <c r="AY299" s="132" t="s">
        <v>116</v>
      </c>
      <c r="BK299" s="141">
        <f>SUM(BK300:BK306)</f>
        <v>0</v>
      </c>
    </row>
    <row r="300" spans="2:65" s="1" customFormat="1" ht="24" customHeight="1">
      <c r="B300" s="144"/>
      <c r="C300" s="145" t="s">
        <v>510</v>
      </c>
      <c r="D300" s="145" t="s">
        <v>119</v>
      </c>
      <c r="E300" s="146" t="s">
        <v>511</v>
      </c>
      <c r="F300" s="147" t="s">
        <v>512</v>
      </c>
      <c r="G300" s="148" t="s">
        <v>176</v>
      </c>
      <c r="H300" s="149">
        <v>10</v>
      </c>
      <c r="I300" s="150"/>
      <c r="J300" s="149">
        <f>ROUND(I300*H300,3)</f>
        <v>0</v>
      </c>
      <c r="K300" s="147" t="s">
        <v>123</v>
      </c>
      <c r="L300" s="30"/>
      <c r="M300" s="151" t="s">
        <v>1</v>
      </c>
      <c r="N300" s="152" t="s">
        <v>37</v>
      </c>
      <c r="O300" s="53"/>
      <c r="P300" s="153">
        <f>O300*H300</f>
        <v>0</v>
      </c>
      <c r="Q300" s="153">
        <v>0</v>
      </c>
      <c r="R300" s="153">
        <f>Q300*H300</f>
        <v>0</v>
      </c>
      <c r="S300" s="153">
        <v>0</v>
      </c>
      <c r="T300" s="154">
        <f>S300*H300</f>
        <v>0</v>
      </c>
      <c r="AR300" s="155" t="s">
        <v>205</v>
      </c>
      <c r="AT300" s="155" t="s">
        <v>119</v>
      </c>
      <c r="AU300" s="155" t="s">
        <v>125</v>
      </c>
      <c r="AY300" s="15" t="s">
        <v>116</v>
      </c>
      <c r="BE300" s="156">
        <f>IF(N300="základná",J300,0)</f>
        <v>0</v>
      </c>
      <c r="BF300" s="156">
        <f>IF(N300="znížená",J300,0)</f>
        <v>0</v>
      </c>
      <c r="BG300" s="156">
        <f>IF(N300="zákl. prenesená",J300,0)</f>
        <v>0</v>
      </c>
      <c r="BH300" s="156">
        <f>IF(N300="zníž. prenesená",J300,0)</f>
        <v>0</v>
      </c>
      <c r="BI300" s="156">
        <f>IF(N300="nulová",J300,0)</f>
        <v>0</v>
      </c>
      <c r="BJ300" s="15" t="s">
        <v>125</v>
      </c>
      <c r="BK300" s="157">
        <f>ROUND(I300*H300,3)</f>
        <v>0</v>
      </c>
      <c r="BL300" s="15" t="s">
        <v>205</v>
      </c>
      <c r="BM300" s="155" t="s">
        <v>513</v>
      </c>
    </row>
    <row r="301" spans="2:65" s="12" customFormat="1" ht="11.25">
      <c r="B301" s="158"/>
      <c r="D301" s="159" t="s">
        <v>127</v>
      </c>
      <c r="E301" s="160" t="s">
        <v>1</v>
      </c>
      <c r="F301" s="161" t="s">
        <v>178</v>
      </c>
      <c r="H301" s="162">
        <v>5</v>
      </c>
      <c r="I301" s="163"/>
      <c r="L301" s="158"/>
      <c r="M301" s="164"/>
      <c r="N301" s="165"/>
      <c r="O301" s="165"/>
      <c r="P301" s="165"/>
      <c r="Q301" s="165"/>
      <c r="R301" s="165"/>
      <c r="S301" s="165"/>
      <c r="T301" s="166"/>
      <c r="AT301" s="160" t="s">
        <v>127</v>
      </c>
      <c r="AU301" s="160" t="s">
        <v>125</v>
      </c>
      <c r="AV301" s="12" t="s">
        <v>125</v>
      </c>
      <c r="AW301" s="12" t="s">
        <v>27</v>
      </c>
      <c r="AX301" s="12" t="s">
        <v>71</v>
      </c>
      <c r="AY301" s="160" t="s">
        <v>116</v>
      </c>
    </row>
    <row r="302" spans="2:65" s="12" customFormat="1" ht="11.25">
      <c r="B302" s="158"/>
      <c r="D302" s="159" t="s">
        <v>127</v>
      </c>
      <c r="E302" s="160" t="s">
        <v>1</v>
      </c>
      <c r="F302" s="161" t="s">
        <v>338</v>
      </c>
      <c r="H302" s="162">
        <v>5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127</v>
      </c>
      <c r="AU302" s="160" t="s">
        <v>125</v>
      </c>
      <c r="AV302" s="12" t="s">
        <v>125</v>
      </c>
      <c r="AW302" s="12" t="s">
        <v>27</v>
      </c>
      <c r="AX302" s="12" t="s">
        <v>71</v>
      </c>
      <c r="AY302" s="160" t="s">
        <v>116</v>
      </c>
    </row>
    <row r="303" spans="2:65" s="13" customFormat="1" ht="11.25">
      <c r="B303" s="167"/>
      <c r="D303" s="159" t="s">
        <v>127</v>
      </c>
      <c r="E303" s="168" t="s">
        <v>1</v>
      </c>
      <c r="F303" s="169" t="s">
        <v>129</v>
      </c>
      <c r="H303" s="170">
        <v>10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8" t="s">
        <v>127</v>
      </c>
      <c r="AU303" s="168" t="s">
        <v>125</v>
      </c>
      <c r="AV303" s="13" t="s">
        <v>124</v>
      </c>
      <c r="AW303" s="13" t="s">
        <v>27</v>
      </c>
      <c r="AX303" s="13" t="s">
        <v>76</v>
      </c>
      <c r="AY303" s="168" t="s">
        <v>116</v>
      </c>
    </row>
    <row r="304" spans="2:65" s="1" customFormat="1" ht="24" customHeight="1">
      <c r="B304" s="144"/>
      <c r="C304" s="175" t="s">
        <v>514</v>
      </c>
      <c r="D304" s="175" t="s">
        <v>210</v>
      </c>
      <c r="E304" s="176" t="s">
        <v>515</v>
      </c>
      <c r="F304" s="177" t="s">
        <v>516</v>
      </c>
      <c r="G304" s="178" t="s">
        <v>176</v>
      </c>
      <c r="H304" s="179">
        <v>10</v>
      </c>
      <c r="I304" s="180"/>
      <c r="J304" s="179">
        <f>ROUND(I304*H304,3)</f>
        <v>0</v>
      </c>
      <c r="K304" s="177" t="s">
        <v>123</v>
      </c>
      <c r="L304" s="181"/>
      <c r="M304" s="182" t="s">
        <v>1</v>
      </c>
      <c r="N304" s="183" t="s">
        <v>37</v>
      </c>
      <c r="O304" s="53"/>
      <c r="P304" s="153">
        <f>O304*H304</f>
        <v>0</v>
      </c>
      <c r="Q304" s="153">
        <v>1E-3</v>
      </c>
      <c r="R304" s="153">
        <f>Q304*H304</f>
        <v>0.01</v>
      </c>
      <c r="S304" s="153">
        <v>0</v>
      </c>
      <c r="T304" s="154">
        <f>S304*H304</f>
        <v>0</v>
      </c>
      <c r="AR304" s="155" t="s">
        <v>213</v>
      </c>
      <c r="AT304" s="155" t="s">
        <v>210</v>
      </c>
      <c r="AU304" s="155" t="s">
        <v>125</v>
      </c>
      <c r="AY304" s="15" t="s">
        <v>116</v>
      </c>
      <c r="BE304" s="156">
        <f>IF(N304="základná",J304,0)</f>
        <v>0</v>
      </c>
      <c r="BF304" s="156">
        <f>IF(N304="znížená",J304,0)</f>
        <v>0</v>
      </c>
      <c r="BG304" s="156">
        <f>IF(N304="zákl. prenesená",J304,0)</f>
        <v>0</v>
      </c>
      <c r="BH304" s="156">
        <f>IF(N304="zníž. prenesená",J304,0)</f>
        <v>0</v>
      </c>
      <c r="BI304" s="156">
        <f>IF(N304="nulová",J304,0)</f>
        <v>0</v>
      </c>
      <c r="BJ304" s="15" t="s">
        <v>125</v>
      </c>
      <c r="BK304" s="157">
        <f>ROUND(I304*H304,3)</f>
        <v>0</v>
      </c>
      <c r="BL304" s="15" t="s">
        <v>205</v>
      </c>
      <c r="BM304" s="155" t="s">
        <v>517</v>
      </c>
    </row>
    <row r="305" spans="2:65" s="1" customFormat="1" ht="24" customHeight="1">
      <c r="B305" s="144"/>
      <c r="C305" s="175" t="s">
        <v>518</v>
      </c>
      <c r="D305" s="175" t="s">
        <v>210</v>
      </c>
      <c r="E305" s="176" t="s">
        <v>519</v>
      </c>
      <c r="F305" s="177" t="s">
        <v>520</v>
      </c>
      <c r="G305" s="178" t="s">
        <v>176</v>
      </c>
      <c r="H305" s="179">
        <v>10</v>
      </c>
      <c r="I305" s="180"/>
      <c r="J305" s="179">
        <f>ROUND(I305*H305,3)</f>
        <v>0</v>
      </c>
      <c r="K305" s="177" t="s">
        <v>123</v>
      </c>
      <c r="L305" s="181"/>
      <c r="M305" s="182" t="s">
        <v>1</v>
      </c>
      <c r="N305" s="183" t="s">
        <v>37</v>
      </c>
      <c r="O305" s="53"/>
      <c r="P305" s="153">
        <f>O305*H305</f>
        <v>0</v>
      </c>
      <c r="Q305" s="153">
        <v>2.5000000000000001E-2</v>
      </c>
      <c r="R305" s="153">
        <f>Q305*H305</f>
        <v>0.25</v>
      </c>
      <c r="S305" s="153">
        <v>0</v>
      </c>
      <c r="T305" s="154">
        <f>S305*H305</f>
        <v>0</v>
      </c>
      <c r="AR305" s="155" t="s">
        <v>213</v>
      </c>
      <c r="AT305" s="155" t="s">
        <v>210</v>
      </c>
      <c r="AU305" s="155" t="s">
        <v>125</v>
      </c>
      <c r="AY305" s="15" t="s">
        <v>116</v>
      </c>
      <c r="BE305" s="156">
        <f>IF(N305="základná",J305,0)</f>
        <v>0</v>
      </c>
      <c r="BF305" s="156">
        <f>IF(N305="znížená",J305,0)</f>
        <v>0</v>
      </c>
      <c r="BG305" s="156">
        <f>IF(N305="zákl. prenesená",J305,0)</f>
        <v>0</v>
      </c>
      <c r="BH305" s="156">
        <f>IF(N305="zníž. prenesená",J305,0)</f>
        <v>0</v>
      </c>
      <c r="BI305" s="156">
        <f>IF(N305="nulová",J305,0)</f>
        <v>0</v>
      </c>
      <c r="BJ305" s="15" t="s">
        <v>125</v>
      </c>
      <c r="BK305" s="157">
        <f>ROUND(I305*H305,3)</f>
        <v>0</v>
      </c>
      <c r="BL305" s="15" t="s">
        <v>205</v>
      </c>
      <c r="BM305" s="155" t="s">
        <v>521</v>
      </c>
    </row>
    <row r="306" spans="2:65" s="1" customFormat="1" ht="24" customHeight="1">
      <c r="B306" s="144"/>
      <c r="C306" s="145" t="s">
        <v>522</v>
      </c>
      <c r="D306" s="145" t="s">
        <v>119</v>
      </c>
      <c r="E306" s="146" t="s">
        <v>523</v>
      </c>
      <c r="F306" s="147" t="s">
        <v>524</v>
      </c>
      <c r="G306" s="148" t="s">
        <v>199</v>
      </c>
      <c r="H306" s="149">
        <v>0.26</v>
      </c>
      <c r="I306" s="150"/>
      <c r="J306" s="149">
        <f>ROUND(I306*H306,3)</f>
        <v>0</v>
      </c>
      <c r="K306" s="147" t="s">
        <v>123</v>
      </c>
      <c r="L306" s="30"/>
      <c r="M306" s="151" t="s">
        <v>1</v>
      </c>
      <c r="N306" s="152" t="s">
        <v>37</v>
      </c>
      <c r="O306" s="53"/>
      <c r="P306" s="153">
        <f>O306*H306</f>
        <v>0</v>
      </c>
      <c r="Q306" s="153">
        <v>0</v>
      </c>
      <c r="R306" s="153">
        <f>Q306*H306</f>
        <v>0</v>
      </c>
      <c r="S306" s="153">
        <v>0</v>
      </c>
      <c r="T306" s="154">
        <f>S306*H306</f>
        <v>0</v>
      </c>
      <c r="AR306" s="155" t="s">
        <v>205</v>
      </c>
      <c r="AT306" s="155" t="s">
        <v>119</v>
      </c>
      <c r="AU306" s="155" t="s">
        <v>125</v>
      </c>
      <c r="AY306" s="15" t="s">
        <v>116</v>
      </c>
      <c r="BE306" s="156">
        <f>IF(N306="základná",J306,0)</f>
        <v>0</v>
      </c>
      <c r="BF306" s="156">
        <f>IF(N306="znížená",J306,0)</f>
        <v>0</v>
      </c>
      <c r="BG306" s="156">
        <f>IF(N306="zákl. prenesená",J306,0)</f>
        <v>0</v>
      </c>
      <c r="BH306" s="156">
        <f>IF(N306="zníž. prenesená",J306,0)</f>
        <v>0</v>
      </c>
      <c r="BI306" s="156">
        <f>IF(N306="nulová",J306,0)</f>
        <v>0</v>
      </c>
      <c r="BJ306" s="15" t="s">
        <v>125</v>
      </c>
      <c r="BK306" s="157">
        <f>ROUND(I306*H306,3)</f>
        <v>0</v>
      </c>
      <c r="BL306" s="15" t="s">
        <v>205</v>
      </c>
      <c r="BM306" s="155" t="s">
        <v>525</v>
      </c>
    </row>
    <row r="307" spans="2:65" s="11" customFormat="1" ht="22.9" customHeight="1">
      <c r="B307" s="131"/>
      <c r="D307" s="132" t="s">
        <v>70</v>
      </c>
      <c r="E307" s="142" t="s">
        <v>526</v>
      </c>
      <c r="F307" s="142" t="s">
        <v>527</v>
      </c>
      <c r="I307" s="134"/>
      <c r="J307" s="143">
        <f>BK307</f>
        <v>0</v>
      </c>
      <c r="L307" s="131"/>
      <c r="M307" s="136"/>
      <c r="N307" s="137"/>
      <c r="O307" s="137"/>
      <c r="P307" s="138">
        <f>SUM(P308:P312)</f>
        <v>0</v>
      </c>
      <c r="Q307" s="137"/>
      <c r="R307" s="138">
        <f>SUM(R308:R312)</f>
        <v>7.0000000000000007E-2</v>
      </c>
      <c r="S307" s="137"/>
      <c r="T307" s="139">
        <f>SUM(T308:T312)</f>
        <v>0</v>
      </c>
      <c r="AR307" s="132" t="s">
        <v>125</v>
      </c>
      <c r="AT307" s="140" t="s">
        <v>70</v>
      </c>
      <c r="AU307" s="140" t="s">
        <v>76</v>
      </c>
      <c r="AY307" s="132" t="s">
        <v>116</v>
      </c>
      <c r="BK307" s="141">
        <f>SUM(BK308:BK312)</f>
        <v>0</v>
      </c>
    </row>
    <row r="308" spans="2:65" s="1" customFormat="1" ht="16.5" customHeight="1">
      <c r="B308" s="144"/>
      <c r="C308" s="145" t="s">
        <v>528</v>
      </c>
      <c r="D308" s="145" t="s">
        <v>119</v>
      </c>
      <c r="E308" s="146" t="s">
        <v>529</v>
      </c>
      <c r="F308" s="147" t="s">
        <v>530</v>
      </c>
      <c r="G308" s="148" t="s">
        <v>122</v>
      </c>
      <c r="H308" s="149">
        <v>6.2</v>
      </c>
      <c r="I308" s="150"/>
      <c r="J308" s="149">
        <f>ROUND(I308*H308,3)</f>
        <v>0</v>
      </c>
      <c r="K308" s="147" t="s">
        <v>123</v>
      </c>
      <c r="L308" s="30"/>
      <c r="M308" s="151" t="s">
        <v>1</v>
      </c>
      <c r="N308" s="152" t="s">
        <v>37</v>
      </c>
      <c r="O308" s="53"/>
      <c r="P308" s="153">
        <f>O308*H308</f>
        <v>0</v>
      </c>
      <c r="Q308" s="153">
        <v>0</v>
      </c>
      <c r="R308" s="153">
        <f>Q308*H308</f>
        <v>0</v>
      </c>
      <c r="S308" s="153">
        <v>0</v>
      </c>
      <c r="T308" s="154">
        <f>S308*H308</f>
        <v>0</v>
      </c>
      <c r="AR308" s="155" t="s">
        <v>205</v>
      </c>
      <c r="AT308" s="155" t="s">
        <v>119</v>
      </c>
      <c r="AU308" s="155" t="s">
        <v>125</v>
      </c>
      <c r="AY308" s="15" t="s">
        <v>116</v>
      </c>
      <c r="BE308" s="156">
        <f>IF(N308="základná",J308,0)</f>
        <v>0</v>
      </c>
      <c r="BF308" s="156">
        <f>IF(N308="znížená",J308,0)</f>
        <v>0</v>
      </c>
      <c r="BG308" s="156">
        <f>IF(N308="zákl. prenesená",J308,0)</f>
        <v>0</v>
      </c>
      <c r="BH308" s="156">
        <f>IF(N308="zníž. prenesená",J308,0)</f>
        <v>0</v>
      </c>
      <c r="BI308" s="156">
        <f>IF(N308="nulová",J308,0)</f>
        <v>0</v>
      </c>
      <c r="BJ308" s="15" t="s">
        <v>125</v>
      </c>
      <c r="BK308" s="157">
        <f>ROUND(I308*H308,3)</f>
        <v>0</v>
      </c>
      <c r="BL308" s="15" t="s">
        <v>205</v>
      </c>
      <c r="BM308" s="155" t="s">
        <v>531</v>
      </c>
    </row>
    <row r="309" spans="2:65" s="12" customFormat="1" ht="11.25">
      <c r="B309" s="158"/>
      <c r="D309" s="159" t="s">
        <v>127</v>
      </c>
      <c r="E309" s="160" t="s">
        <v>1</v>
      </c>
      <c r="F309" s="161" t="s">
        <v>532</v>
      </c>
      <c r="H309" s="162">
        <v>6.2</v>
      </c>
      <c r="I309" s="163"/>
      <c r="L309" s="158"/>
      <c r="M309" s="164"/>
      <c r="N309" s="165"/>
      <c r="O309" s="165"/>
      <c r="P309" s="165"/>
      <c r="Q309" s="165"/>
      <c r="R309" s="165"/>
      <c r="S309" s="165"/>
      <c r="T309" s="166"/>
      <c r="AT309" s="160" t="s">
        <v>127</v>
      </c>
      <c r="AU309" s="160" t="s">
        <v>125</v>
      </c>
      <c r="AV309" s="12" t="s">
        <v>125</v>
      </c>
      <c r="AW309" s="12" t="s">
        <v>27</v>
      </c>
      <c r="AX309" s="12" t="s">
        <v>71</v>
      </c>
      <c r="AY309" s="160" t="s">
        <v>116</v>
      </c>
    </row>
    <row r="310" spans="2:65" s="13" customFormat="1" ht="11.25">
      <c r="B310" s="167"/>
      <c r="D310" s="159" t="s">
        <v>127</v>
      </c>
      <c r="E310" s="168" t="s">
        <v>1</v>
      </c>
      <c r="F310" s="169" t="s">
        <v>129</v>
      </c>
      <c r="H310" s="170">
        <v>6.2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127</v>
      </c>
      <c r="AU310" s="168" t="s">
        <v>125</v>
      </c>
      <c r="AV310" s="13" t="s">
        <v>124</v>
      </c>
      <c r="AW310" s="13" t="s">
        <v>27</v>
      </c>
      <c r="AX310" s="13" t="s">
        <v>76</v>
      </c>
      <c r="AY310" s="168" t="s">
        <v>116</v>
      </c>
    </row>
    <row r="311" spans="2:65" s="1" customFormat="1" ht="16.5" customHeight="1">
      <c r="B311" s="144"/>
      <c r="C311" s="175" t="s">
        <v>533</v>
      </c>
      <c r="D311" s="175" t="s">
        <v>210</v>
      </c>
      <c r="E311" s="176" t="s">
        <v>534</v>
      </c>
      <c r="F311" s="177" t="s">
        <v>535</v>
      </c>
      <c r="G311" s="178" t="s">
        <v>176</v>
      </c>
      <c r="H311" s="179">
        <v>1</v>
      </c>
      <c r="I311" s="180"/>
      <c r="J311" s="179">
        <f>ROUND(I311*H311,3)</f>
        <v>0</v>
      </c>
      <c r="K311" s="177" t="s">
        <v>1</v>
      </c>
      <c r="L311" s="181"/>
      <c r="M311" s="182" t="s">
        <v>1</v>
      </c>
      <c r="N311" s="183" t="s">
        <v>37</v>
      </c>
      <c r="O311" s="53"/>
      <c r="P311" s="153">
        <f>O311*H311</f>
        <v>0</v>
      </c>
      <c r="Q311" s="153">
        <v>7.0000000000000007E-2</v>
      </c>
      <c r="R311" s="153">
        <f>Q311*H311</f>
        <v>7.0000000000000007E-2</v>
      </c>
      <c r="S311" s="153">
        <v>0</v>
      </c>
      <c r="T311" s="154">
        <f>S311*H311</f>
        <v>0</v>
      </c>
      <c r="AR311" s="155" t="s">
        <v>213</v>
      </c>
      <c r="AT311" s="155" t="s">
        <v>210</v>
      </c>
      <c r="AU311" s="155" t="s">
        <v>125</v>
      </c>
      <c r="AY311" s="15" t="s">
        <v>116</v>
      </c>
      <c r="BE311" s="156">
        <f>IF(N311="základná",J311,0)</f>
        <v>0</v>
      </c>
      <c r="BF311" s="156">
        <f>IF(N311="znížená",J311,0)</f>
        <v>0</v>
      </c>
      <c r="BG311" s="156">
        <f>IF(N311="zákl. prenesená",J311,0)</f>
        <v>0</v>
      </c>
      <c r="BH311" s="156">
        <f>IF(N311="zníž. prenesená",J311,0)</f>
        <v>0</v>
      </c>
      <c r="BI311" s="156">
        <f>IF(N311="nulová",J311,0)</f>
        <v>0</v>
      </c>
      <c r="BJ311" s="15" t="s">
        <v>125</v>
      </c>
      <c r="BK311" s="157">
        <f>ROUND(I311*H311,3)</f>
        <v>0</v>
      </c>
      <c r="BL311" s="15" t="s">
        <v>205</v>
      </c>
      <c r="BM311" s="155" t="s">
        <v>536</v>
      </c>
    </row>
    <row r="312" spans="2:65" s="1" customFormat="1" ht="24" customHeight="1">
      <c r="B312" s="144"/>
      <c r="C312" s="145" t="s">
        <v>537</v>
      </c>
      <c r="D312" s="145" t="s">
        <v>119</v>
      </c>
      <c r="E312" s="146" t="s">
        <v>538</v>
      </c>
      <c r="F312" s="147" t="s">
        <v>539</v>
      </c>
      <c r="G312" s="148" t="s">
        <v>199</v>
      </c>
      <c r="H312" s="149">
        <v>7.0000000000000007E-2</v>
      </c>
      <c r="I312" s="150"/>
      <c r="J312" s="149">
        <f>ROUND(I312*H312,3)</f>
        <v>0</v>
      </c>
      <c r="K312" s="147" t="s">
        <v>123</v>
      </c>
      <c r="L312" s="30"/>
      <c r="M312" s="151" t="s">
        <v>1</v>
      </c>
      <c r="N312" s="152" t="s">
        <v>37</v>
      </c>
      <c r="O312" s="53"/>
      <c r="P312" s="153">
        <f>O312*H312</f>
        <v>0</v>
      </c>
      <c r="Q312" s="153">
        <v>0</v>
      </c>
      <c r="R312" s="153">
        <f>Q312*H312</f>
        <v>0</v>
      </c>
      <c r="S312" s="153">
        <v>0</v>
      </c>
      <c r="T312" s="154">
        <f>S312*H312</f>
        <v>0</v>
      </c>
      <c r="AR312" s="155" t="s">
        <v>205</v>
      </c>
      <c r="AT312" s="155" t="s">
        <v>119</v>
      </c>
      <c r="AU312" s="155" t="s">
        <v>125</v>
      </c>
      <c r="AY312" s="15" t="s">
        <v>116</v>
      </c>
      <c r="BE312" s="156">
        <f>IF(N312="základná",J312,0)</f>
        <v>0</v>
      </c>
      <c r="BF312" s="156">
        <f>IF(N312="znížená",J312,0)</f>
        <v>0</v>
      </c>
      <c r="BG312" s="156">
        <f>IF(N312="zákl. prenesená",J312,0)</f>
        <v>0</v>
      </c>
      <c r="BH312" s="156">
        <f>IF(N312="zníž. prenesená",J312,0)</f>
        <v>0</v>
      </c>
      <c r="BI312" s="156">
        <f>IF(N312="nulová",J312,0)</f>
        <v>0</v>
      </c>
      <c r="BJ312" s="15" t="s">
        <v>125</v>
      </c>
      <c r="BK312" s="157">
        <f>ROUND(I312*H312,3)</f>
        <v>0</v>
      </c>
      <c r="BL312" s="15" t="s">
        <v>205</v>
      </c>
      <c r="BM312" s="155" t="s">
        <v>540</v>
      </c>
    </row>
    <row r="313" spans="2:65" s="11" customFormat="1" ht="22.9" customHeight="1">
      <c r="B313" s="131"/>
      <c r="D313" s="132" t="s">
        <v>70</v>
      </c>
      <c r="E313" s="142" t="s">
        <v>541</v>
      </c>
      <c r="F313" s="142" t="s">
        <v>542</v>
      </c>
      <c r="I313" s="134"/>
      <c r="J313" s="143">
        <f>BK313</f>
        <v>0</v>
      </c>
      <c r="L313" s="131"/>
      <c r="M313" s="136"/>
      <c r="N313" s="137"/>
      <c r="O313" s="137"/>
      <c r="P313" s="138">
        <f>SUM(P314:P320)</f>
        <v>0</v>
      </c>
      <c r="Q313" s="137"/>
      <c r="R313" s="138">
        <f>SUM(R314:R320)</f>
        <v>0.72382749999999985</v>
      </c>
      <c r="S313" s="137"/>
      <c r="T313" s="139">
        <f>SUM(T314:T320)</f>
        <v>0</v>
      </c>
      <c r="AR313" s="132" t="s">
        <v>125</v>
      </c>
      <c r="AT313" s="140" t="s">
        <v>70</v>
      </c>
      <c r="AU313" s="140" t="s">
        <v>76</v>
      </c>
      <c r="AY313" s="132" t="s">
        <v>116</v>
      </c>
      <c r="BK313" s="141">
        <f>SUM(BK314:BK320)</f>
        <v>0</v>
      </c>
    </row>
    <row r="314" spans="2:65" s="1" customFormat="1" ht="16.5" customHeight="1">
      <c r="B314" s="144"/>
      <c r="C314" s="145" t="s">
        <v>543</v>
      </c>
      <c r="D314" s="145" t="s">
        <v>119</v>
      </c>
      <c r="E314" s="146" t="s">
        <v>544</v>
      </c>
      <c r="F314" s="147" t="s">
        <v>545</v>
      </c>
      <c r="G314" s="148" t="s">
        <v>122</v>
      </c>
      <c r="H314" s="149">
        <v>32.590000000000003</v>
      </c>
      <c r="I314" s="150"/>
      <c r="J314" s="149">
        <f>ROUND(I314*H314,3)</f>
        <v>0</v>
      </c>
      <c r="K314" s="147" t="s">
        <v>123</v>
      </c>
      <c r="L314" s="30"/>
      <c r="M314" s="151" t="s">
        <v>1</v>
      </c>
      <c r="N314" s="152" t="s">
        <v>37</v>
      </c>
      <c r="O314" s="53"/>
      <c r="P314" s="153">
        <f>O314*H314</f>
        <v>0</v>
      </c>
      <c r="Q314" s="153">
        <v>3.8500000000000001E-3</v>
      </c>
      <c r="R314" s="153">
        <f>Q314*H314</f>
        <v>0.12547150000000001</v>
      </c>
      <c r="S314" s="153">
        <v>0</v>
      </c>
      <c r="T314" s="154">
        <f>S314*H314</f>
        <v>0</v>
      </c>
      <c r="AR314" s="155" t="s">
        <v>205</v>
      </c>
      <c r="AT314" s="155" t="s">
        <v>119</v>
      </c>
      <c r="AU314" s="155" t="s">
        <v>125</v>
      </c>
      <c r="AY314" s="15" t="s">
        <v>116</v>
      </c>
      <c r="BE314" s="156">
        <f>IF(N314="základná",J314,0)</f>
        <v>0</v>
      </c>
      <c r="BF314" s="156">
        <f>IF(N314="znížená",J314,0)</f>
        <v>0</v>
      </c>
      <c r="BG314" s="156">
        <f>IF(N314="zákl. prenesená",J314,0)</f>
        <v>0</v>
      </c>
      <c r="BH314" s="156">
        <f>IF(N314="zníž. prenesená",J314,0)</f>
        <v>0</v>
      </c>
      <c r="BI314" s="156">
        <f>IF(N314="nulová",J314,0)</f>
        <v>0</v>
      </c>
      <c r="BJ314" s="15" t="s">
        <v>125</v>
      </c>
      <c r="BK314" s="157">
        <f>ROUND(I314*H314,3)</f>
        <v>0</v>
      </c>
      <c r="BL314" s="15" t="s">
        <v>205</v>
      </c>
      <c r="BM314" s="155" t="s">
        <v>546</v>
      </c>
    </row>
    <row r="315" spans="2:65" s="12" customFormat="1" ht="11.25">
      <c r="B315" s="158"/>
      <c r="D315" s="159" t="s">
        <v>127</v>
      </c>
      <c r="E315" s="160" t="s">
        <v>1</v>
      </c>
      <c r="F315" s="161" t="s">
        <v>157</v>
      </c>
      <c r="H315" s="162">
        <v>15.28</v>
      </c>
      <c r="I315" s="163"/>
      <c r="L315" s="158"/>
      <c r="M315" s="164"/>
      <c r="N315" s="165"/>
      <c r="O315" s="165"/>
      <c r="P315" s="165"/>
      <c r="Q315" s="165"/>
      <c r="R315" s="165"/>
      <c r="S315" s="165"/>
      <c r="T315" s="166"/>
      <c r="AT315" s="160" t="s">
        <v>127</v>
      </c>
      <c r="AU315" s="160" t="s">
        <v>125</v>
      </c>
      <c r="AV315" s="12" t="s">
        <v>125</v>
      </c>
      <c r="AW315" s="12" t="s">
        <v>27</v>
      </c>
      <c r="AX315" s="12" t="s">
        <v>71</v>
      </c>
      <c r="AY315" s="160" t="s">
        <v>116</v>
      </c>
    </row>
    <row r="316" spans="2:65" s="12" customFormat="1" ht="11.25">
      <c r="B316" s="158"/>
      <c r="D316" s="159" t="s">
        <v>127</v>
      </c>
      <c r="E316" s="160" t="s">
        <v>1</v>
      </c>
      <c r="F316" s="161" t="s">
        <v>128</v>
      </c>
      <c r="H316" s="162">
        <v>17.309999999999999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127</v>
      </c>
      <c r="AU316" s="160" t="s">
        <v>125</v>
      </c>
      <c r="AV316" s="12" t="s">
        <v>125</v>
      </c>
      <c r="AW316" s="12" t="s">
        <v>27</v>
      </c>
      <c r="AX316" s="12" t="s">
        <v>71</v>
      </c>
      <c r="AY316" s="160" t="s">
        <v>116</v>
      </c>
    </row>
    <row r="317" spans="2:65" s="13" customFormat="1" ht="11.25">
      <c r="B317" s="167"/>
      <c r="D317" s="159" t="s">
        <v>127</v>
      </c>
      <c r="E317" s="168" t="s">
        <v>1</v>
      </c>
      <c r="F317" s="169" t="s">
        <v>129</v>
      </c>
      <c r="H317" s="170">
        <v>32.589999999999996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127</v>
      </c>
      <c r="AU317" s="168" t="s">
        <v>125</v>
      </c>
      <c r="AV317" s="13" t="s">
        <v>124</v>
      </c>
      <c r="AW317" s="13" t="s">
        <v>27</v>
      </c>
      <c r="AX317" s="13" t="s">
        <v>76</v>
      </c>
      <c r="AY317" s="168" t="s">
        <v>116</v>
      </c>
    </row>
    <row r="318" spans="2:65" s="1" customFormat="1" ht="16.5" customHeight="1">
      <c r="B318" s="144"/>
      <c r="C318" s="175" t="s">
        <v>547</v>
      </c>
      <c r="D318" s="175" t="s">
        <v>210</v>
      </c>
      <c r="E318" s="176" t="s">
        <v>548</v>
      </c>
      <c r="F318" s="177" t="s">
        <v>549</v>
      </c>
      <c r="G318" s="178" t="s">
        <v>122</v>
      </c>
      <c r="H318" s="179">
        <v>33.241999999999997</v>
      </c>
      <c r="I318" s="180"/>
      <c r="J318" s="179">
        <f>ROUND(I318*H318,3)</f>
        <v>0</v>
      </c>
      <c r="K318" s="177" t="s">
        <v>123</v>
      </c>
      <c r="L318" s="181"/>
      <c r="M318" s="182" t="s">
        <v>1</v>
      </c>
      <c r="N318" s="183" t="s">
        <v>37</v>
      </c>
      <c r="O318" s="53"/>
      <c r="P318" s="153">
        <f>O318*H318</f>
        <v>0</v>
      </c>
      <c r="Q318" s="153">
        <v>1.7999999999999999E-2</v>
      </c>
      <c r="R318" s="153">
        <f>Q318*H318</f>
        <v>0.59835599999999989</v>
      </c>
      <c r="S318" s="153">
        <v>0</v>
      </c>
      <c r="T318" s="154">
        <f>S318*H318</f>
        <v>0</v>
      </c>
      <c r="AR318" s="155" t="s">
        <v>213</v>
      </c>
      <c r="AT318" s="155" t="s">
        <v>210</v>
      </c>
      <c r="AU318" s="155" t="s">
        <v>125</v>
      </c>
      <c r="AY318" s="15" t="s">
        <v>116</v>
      </c>
      <c r="BE318" s="156">
        <f>IF(N318="základná",J318,0)</f>
        <v>0</v>
      </c>
      <c r="BF318" s="156">
        <f>IF(N318="znížená",J318,0)</f>
        <v>0</v>
      </c>
      <c r="BG318" s="156">
        <f>IF(N318="zákl. prenesená",J318,0)</f>
        <v>0</v>
      </c>
      <c r="BH318" s="156">
        <f>IF(N318="zníž. prenesená",J318,0)</f>
        <v>0</v>
      </c>
      <c r="BI318" s="156">
        <f>IF(N318="nulová",J318,0)</f>
        <v>0</v>
      </c>
      <c r="BJ318" s="15" t="s">
        <v>125</v>
      </c>
      <c r="BK318" s="157">
        <f>ROUND(I318*H318,3)</f>
        <v>0</v>
      </c>
      <c r="BL318" s="15" t="s">
        <v>205</v>
      </c>
      <c r="BM318" s="155" t="s">
        <v>550</v>
      </c>
    </row>
    <row r="319" spans="2:65" s="12" customFormat="1" ht="11.25">
      <c r="B319" s="158"/>
      <c r="D319" s="159" t="s">
        <v>127</v>
      </c>
      <c r="F319" s="161" t="s">
        <v>551</v>
      </c>
      <c r="H319" s="162">
        <v>33.241999999999997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127</v>
      </c>
      <c r="AU319" s="160" t="s">
        <v>125</v>
      </c>
      <c r="AV319" s="12" t="s">
        <v>125</v>
      </c>
      <c r="AW319" s="12" t="s">
        <v>3</v>
      </c>
      <c r="AX319" s="12" t="s">
        <v>76</v>
      </c>
      <c r="AY319" s="160" t="s">
        <v>116</v>
      </c>
    </row>
    <row r="320" spans="2:65" s="1" customFormat="1" ht="24" customHeight="1">
      <c r="B320" s="144"/>
      <c r="C320" s="145" t="s">
        <v>552</v>
      </c>
      <c r="D320" s="145" t="s">
        <v>119</v>
      </c>
      <c r="E320" s="146" t="s">
        <v>553</v>
      </c>
      <c r="F320" s="147" t="s">
        <v>554</v>
      </c>
      <c r="G320" s="148" t="s">
        <v>199</v>
      </c>
      <c r="H320" s="149">
        <v>0.72399999999999998</v>
      </c>
      <c r="I320" s="150"/>
      <c r="J320" s="149">
        <f>ROUND(I320*H320,3)</f>
        <v>0</v>
      </c>
      <c r="K320" s="147" t="s">
        <v>123</v>
      </c>
      <c r="L320" s="30"/>
      <c r="M320" s="151" t="s">
        <v>1</v>
      </c>
      <c r="N320" s="152" t="s">
        <v>37</v>
      </c>
      <c r="O320" s="53"/>
      <c r="P320" s="153">
        <f>O320*H320</f>
        <v>0</v>
      </c>
      <c r="Q320" s="153">
        <v>0</v>
      </c>
      <c r="R320" s="153">
        <f>Q320*H320</f>
        <v>0</v>
      </c>
      <c r="S320" s="153">
        <v>0</v>
      </c>
      <c r="T320" s="154">
        <f>S320*H320</f>
        <v>0</v>
      </c>
      <c r="AR320" s="155" t="s">
        <v>205</v>
      </c>
      <c r="AT320" s="155" t="s">
        <v>119</v>
      </c>
      <c r="AU320" s="155" t="s">
        <v>125</v>
      </c>
      <c r="AY320" s="15" t="s">
        <v>116</v>
      </c>
      <c r="BE320" s="156">
        <f>IF(N320="základná",J320,0)</f>
        <v>0</v>
      </c>
      <c r="BF320" s="156">
        <f>IF(N320="znížená",J320,0)</f>
        <v>0</v>
      </c>
      <c r="BG320" s="156">
        <f>IF(N320="zákl. prenesená",J320,0)</f>
        <v>0</v>
      </c>
      <c r="BH320" s="156">
        <f>IF(N320="zníž. prenesená",J320,0)</f>
        <v>0</v>
      </c>
      <c r="BI320" s="156">
        <f>IF(N320="nulová",J320,0)</f>
        <v>0</v>
      </c>
      <c r="BJ320" s="15" t="s">
        <v>125</v>
      </c>
      <c r="BK320" s="157">
        <f>ROUND(I320*H320,3)</f>
        <v>0</v>
      </c>
      <c r="BL320" s="15" t="s">
        <v>205</v>
      </c>
      <c r="BM320" s="155" t="s">
        <v>555</v>
      </c>
    </row>
    <row r="321" spans="2:65" s="11" customFormat="1" ht="22.9" customHeight="1">
      <c r="B321" s="131"/>
      <c r="D321" s="132" t="s">
        <v>70</v>
      </c>
      <c r="E321" s="142" t="s">
        <v>556</v>
      </c>
      <c r="F321" s="142" t="s">
        <v>557</v>
      </c>
      <c r="I321" s="134"/>
      <c r="J321" s="143">
        <f>BK321</f>
        <v>0</v>
      </c>
      <c r="L321" s="131"/>
      <c r="M321" s="136"/>
      <c r="N321" s="137"/>
      <c r="O321" s="137"/>
      <c r="P321" s="138">
        <f>SUM(P322:P330)</f>
        <v>0</v>
      </c>
      <c r="Q321" s="137"/>
      <c r="R321" s="138">
        <f>SUM(R322:R330)</f>
        <v>2.1813210000000005</v>
      </c>
      <c r="S321" s="137"/>
      <c r="T321" s="139">
        <f>SUM(T322:T330)</f>
        <v>0</v>
      </c>
      <c r="AR321" s="132" t="s">
        <v>125</v>
      </c>
      <c r="AT321" s="140" t="s">
        <v>70</v>
      </c>
      <c r="AU321" s="140" t="s">
        <v>76</v>
      </c>
      <c r="AY321" s="132" t="s">
        <v>116</v>
      </c>
      <c r="BK321" s="141">
        <f>SUM(BK322:BK330)</f>
        <v>0</v>
      </c>
    </row>
    <row r="322" spans="2:65" s="1" customFormat="1" ht="24" customHeight="1">
      <c r="B322" s="144"/>
      <c r="C322" s="145" t="s">
        <v>558</v>
      </c>
      <c r="D322" s="145" t="s">
        <v>119</v>
      </c>
      <c r="E322" s="146" t="s">
        <v>559</v>
      </c>
      <c r="F322" s="147" t="s">
        <v>560</v>
      </c>
      <c r="G322" s="148" t="s">
        <v>122</v>
      </c>
      <c r="H322" s="149">
        <v>85.98</v>
      </c>
      <c r="I322" s="150"/>
      <c r="J322" s="149">
        <f>ROUND(I322*H322,3)</f>
        <v>0</v>
      </c>
      <c r="K322" s="147" t="s">
        <v>123</v>
      </c>
      <c r="L322" s="30"/>
      <c r="M322" s="151" t="s">
        <v>1</v>
      </c>
      <c r="N322" s="152" t="s">
        <v>37</v>
      </c>
      <c r="O322" s="53"/>
      <c r="P322" s="153">
        <f>O322*H322</f>
        <v>0</v>
      </c>
      <c r="Q322" s="153">
        <v>3.3500000000000001E-3</v>
      </c>
      <c r="R322" s="153">
        <f>Q322*H322</f>
        <v>0.28803300000000004</v>
      </c>
      <c r="S322" s="153">
        <v>0</v>
      </c>
      <c r="T322" s="154">
        <f>S322*H322</f>
        <v>0</v>
      </c>
      <c r="AR322" s="155" t="s">
        <v>205</v>
      </c>
      <c r="AT322" s="155" t="s">
        <v>119</v>
      </c>
      <c r="AU322" s="155" t="s">
        <v>125</v>
      </c>
      <c r="AY322" s="15" t="s">
        <v>116</v>
      </c>
      <c r="BE322" s="156">
        <f>IF(N322="základná",J322,0)</f>
        <v>0</v>
      </c>
      <c r="BF322" s="156">
        <f>IF(N322="znížená",J322,0)</f>
        <v>0</v>
      </c>
      <c r="BG322" s="156">
        <f>IF(N322="zákl. prenesená",J322,0)</f>
        <v>0</v>
      </c>
      <c r="BH322" s="156">
        <f>IF(N322="zníž. prenesená",J322,0)</f>
        <v>0</v>
      </c>
      <c r="BI322" s="156">
        <f>IF(N322="nulová",J322,0)</f>
        <v>0</v>
      </c>
      <c r="BJ322" s="15" t="s">
        <v>125</v>
      </c>
      <c r="BK322" s="157">
        <f>ROUND(I322*H322,3)</f>
        <v>0</v>
      </c>
      <c r="BL322" s="15" t="s">
        <v>205</v>
      </c>
      <c r="BM322" s="155" t="s">
        <v>561</v>
      </c>
    </row>
    <row r="323" spans="2:65" s="12" customFormat="1" ht="11.25">
      <c r="B323" s="158"/>
      <c r="D323" s="159" t="s">
        <v>127</v>
      </c>
      <c r="E323" s="160" t="s">
        <v>1</v>
      </c>
      <c r="F323" s="161" t="s">
        <v>140</v>
      </c>
      <c r="H323" s="162">
        <v>44.43</v>
      </c>
      <c r="I323" s="163"/>
      <c r="L323" s="158"/>
      <c r="M323" s="164"/>
      <c r="N323" s="165"/>
      <c r="O323" s="165"/>
      <c r="P323" s="165"/>
      <c r="Q323" s="165"/>
      <c r="R323" s="165"/>
      <c r="S323" s="165"/>
      <c r="T323" s="166"/>
      <c r="AT323" s="160" t="s">
        <v>127</v>
      </c>
      <c r="AU323" s="160" t="s">
        <v>125</v>
      </c>
      <c r="AV323" s="12" t="s">
        <v>125</v>
      </c>
      <c r="AW323" s="12" t="s">
        <v>27</v>
      </c>
      <c r="AX323" s="12" t="s">
        <v>71</v>
      </c>
      <c r="AY323" s="160" t="s">
        <v>116</v>
      </c>
    </row>
    <row r="324" spans="2:65" s="12" customFormat="1" ht="11.25">
      <c r="B324" s="158"/>
      <c r="D324" s="159" t="s">
        <v>127</v>
      </c>
      <c r="E324" s="160" t="s">
        <v>1</v>
      </c>
      <c r="F324" s="161" t="s">
        <v>141</v>
      </c>
      <c r="H324" s="162">
        <v>41.55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127</v>
      </c>
      <c r="AU324" s="160" t="s">
        <v>125</v>
      </c>
      <c r="AV324" s="12" t="s">
        <v>125</v>
      </c>
      <c r="AW324" s="12" t="s">
        <v>27</v>
      </c>
      <c r="AX324" s="12" t="s">
        <v>71</v>
      </c>
      <c r="AY324" s="160" t="s">
        <v>116</v>
      </c>
    </row>
    <row r="325" spans="2:65" s="13" customFormat="1" ht="11.25">
      <c r="B325" s="167"/>
      <c r="D325" s="159" t="s">
        <v>127</v>
      </c>
      <c r="E325" s="168" t="s">
        <v>1</v>
      </c>
      <c r="F325" s="169" t="s">
        <v>129</v>
      </c>
      <c r="H325" s="170">
        <v>85.97999999999999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127</v>
      </c>
      <c r="AU325" s="168" t="s">
        <v>125</v>
      </c>
      <c r="AV325" s="13" t="s">
        <v>124</v>
      </c>
      <c r="AW325" s="13" t="s">
        <v>27</v>
      </c>
      <c r="AX325" s="13" t="s">
        <v>76</v>
      </c>
      <c r="AY325" s="168" t="s">
        <v>116</v>
      </c>
    </row>
    <row r="326" spans="2:65" s="1" customFormat="1" ht="16.5" customHeight="1">
      <c r="B326" s="144"/>
      <c r="C326" s="175" t="s">
        <v>562</v>
      </c>
      <c r="D326" s="175" t="s">
        <v>210</v>
      </c>
      <c r="E326" s="176" t="s">
        <v>563</v>
      </c>
      <c r="F326" s="177" t="s">
        <v>564</v>
      </c>
      <c r="G326" s="178" t="s">
        <v>122</v>
      </c>
      <c r="H326" s="179">
        <v>87.7</v>
      </c>
      <c r="I326" s="180"/>
      <c r="J326" s="179">
        <f>ROUND(I326*H326,3)</f>
        <v>0</v>
      </c>
      <c r="K326" s="177" t="s">
        <v>123</v>
      </c>
      <c r="L326" s="181"/>
      <c r="M326" s="182" t="s">
        <v>1</v>
      </c>
      <c r="N326" s="183" t="s">
        <v>37</v>
      </c>
      <c r="O326" s="53"/>
      <c r="P326" s="153">
        <f>O326*H326</f>
        <v>0</v>
      </c>
      <c r="Q326" s="153">
        <v>2.1000000000000001E-2</v>
      </c>
      <c r="R326" s="153">
        <f>Q326*H326</f>
        <v>1.8417000000000001</v>
      </c>
      <c r="S326" s="153">
        <v>0</v>
      </c>
      <c r="T326" s="154">
        <f>S326*H326</f>
        <v>0</v>
      </c>
      <c r="AR326" s="155" t="s">
        <v>213</v>
      </c>
      <c r="AT326" s="155" t="s">
        <v>210</v>
      </c>
      <c r="AU326" s="155" t="s">
        <v>125</v>
      </c>
      <c r="AY326" s="15" t="s">
        <v>116</v>
      </c>
      <c r="BE326" s="156">
        <f>IF(N326="základná",J326,0)</f>
        <v>0</v>
      </c>
      <c r="BF326" s="156">
        <f>IF(N326="znížená",J326,0)</f>
        <v>0</v>
      </c>
      <c r="BG326" s="156">
        <f>IF(N326="zákl. prenesená",J326,0)</f>
        <v>0</v>
      </c>
      <c r="BH326" s="156">
        <f>IF(N326="zníž. prenesená",J326,0)</f>
        <v>0</v>
      </c>
      <c r="BI326" s="156">
        <f>IF(N326="nulová",J326,0)</f>
        <v>0</v>
      </c>
      <c r="BJ326" s="15" t="s">
        <v>125</v>
      </c>
      <c r="BK326" s="157">
        <f>ROUND(I326*H326,3)</f>
        <v>0</v>
      </c>
      <c r="BL326" s="15" t="s">
        <v>205</v>
      </c>
      <c r="BM326" s="155" t="s">
        <v>565</v>
      </c>
    </row>
    <row r="327" spans="2:65" s="12" customFormat="1" ht="11.25">
      <c r="B327" s="158"/>
      <c r="D327" s="159" t="s">
        <v>127</v>
      </c>
      <c r="F327" s="161" t="s">
        <v>566</v>
      </c>
      <c r="H327" s="162">
        <v>87.7</v>
      </c>
      <c r="I327" s="163"/>
      <c r="L327" s="158"/>
      <c r="M327" s="164"/>
      <c r="N327" s="165"/>
      <c r="O327" s="165"/>
      <c r="P327" s="165"/>
      <c r="Q327" s="165"/>
      <c r="R327" s="165"/>
      <c r="S327" s="165"/>
      <c r="T327" s="166"/>
      <c r="AT327" s="160" t="s">
        <v>127</v>
      </c>
      <c r="AU327" s="160" t="s">
        <v>125</v>
      </c>
      <c r="AV327" s="12" t="s">
        <v>125</v>
      </c>
      <c r="AW327" s="12" t="s">
        <v>3</v>
      </c>
      <c r="AX327" s="12" t="s">
        <v>76</v>
      </c>
      <c r="AY327" s="160" t="s">
        <v>116</v>
      </c>
    </row>
    <row r="328" spans="2:65" s="1" customFormat="1" ht="16.5" customHeight="1">
      <c r="B328" s="144"/>
      <c r="C328" s="175" t="s">
        <v>567</v>
      </c>
      <c r="D328" s="175" t="s">
        <v>210</v>
      </c>
      <c r="E328" s="176" t="s">
        <v>568</v>
      </c>
      <c r="F328" s="177" t="s">
        <v>569</v>
      </c>
      <c r="G328" s="178" t="s">
        <v>570</v>
      </c>
      <c r="H328" s="179">
        <v>51.588000000000001</v>
      </c>
      <c r="I328" s="180"/>
      <c r="J328" s="179">
        <f>ROUND(I328*H328,3)</f>
        <v>0</v>
      </c>
      <c r="K328" s="177" t="s">
        <v>123</v>
      </c>
      <c r="L328" s="181"/>
      <c r="M328" s="182" t="s">
        <v>1</v>
      </c>
      <c r="N328" s="183" t="s">
        <v>37</v>
      </c>
      <c r="O328" s="53"/>
      <c r="P328" s="153">
        <f>O328*H328</f>
        <v>0</v>
      </c>
      <c r="Q328" s="153">
        <v>1E-3</v>
      </c>
      <c r="R328" s="153">
        <f>Q328*H328</f>
        <v>5.1588000000000002E-2</v>
      </c>
      <c r="S328" s="153">
        <v>0</v>
      </c>
      <c r="T328" s="154">
        <f>S328*H328</f>
        <v>0</v>
      </c>
      <c r="AR328" s="155" t="s">
        <v>213</v>
      </c>
      <c r="AT328" s="155" t="s">
        <v>210</v>
      </c>
      <c r="AU328" s="155" t="s">
        <v>125</v>
      </c>
      <c r="AY328" s="15" t="s">
        <v>116</v>
      </c>
      <c r="BE328" s="156">
        <f>IF(N328="základná",J328,0)</f>
        <v>0</v>
      </c>
      <c r="BF328" s="156">
        <f>IF(N328="znížená",J328,0)</f>
        <v>0</v>
      </c>
      <c r="BG328" s="156">
        <f>IF(N328="zákl. prenesená",J328,0)</f>
        <v>0</v>
      </c>
      <c r="BH328" s="156">
        <f>IF(N328="zníž. prenesená",J328,0)</f>
        <v>0</v>
      </c>
      <c r="BI328" s="156">
        <f>IF(N328="nulová",J328,0)</f>
        <v>0</v>
      </c>
      <c r="BJ328" s="15" t="s">
        <v>125</v>
      </c>
      <c r="BK328" s="157">
        <f>ROUND(I328*H328,3)</f>
        <v>0</v>
      </c>
      <c r="BL328" s="15" t="s">
        <v>205</v>
      </c>
      <c r="BM328" s="155" t="s">
        <v>571</v>
      </c>
    </row>
    <row r="329" spans="2:65" s="12" customFormat="1" ht="11.25">
      <c r="B329" s="158"/>
      <c r="D329" s="159" t="s">
        <v>127</v>
      </c>
      <c r="F329" s="161" t="s">
        <v>572</v>
      </c>
      <c r="H329" s="162">
        <v>51.588000000000001</v>
      </c>
      <c r="I329" s="163"/>
      <c r="L329" s="158"/>
      <c r="M329" s="164"/>
      <c r="N329" s="165"/>
      <c r="O329" s="165"/>
      <c r="P329" s="165"/>
      <c r="Q329" s="165"/>
      <c r="R329" s="165"/>
      <c r="S329" s="165"/>
      <c r="T329" s="166"/>
      <c r="AT329" s="160" t="s">
        <v>127</v>
      </c>
      <c r="AU329" s="160" t="s">
        <v>125</v>
      </c>
      <c r="AV329" s="12" t="s">
        <v>125</v>
      </c>
      <c r="AW329" s="12" t="s">
        <v>3</v>
      </c>
      <c r="AX329" s="12" t="s">
        <v>76</v>
      </c>
      <c r="AY329" s="160" t="s">
        <v>116</v>
      </c>
    </row>
    <row r="330" spans="2:65" s="1" customFormat="1" ht="24" customHeight="1">
      <c r="B330" s="144"/>
      <c r="C330" s="145" t="s">
        <v>573</v>
      </c>
      <c r="D330" s="145" t="s">
        <v>119</v>
      </c>
      <c r="E330" s="146" t="s">
        <v>574</v>
      </c>
      <c r="F330" s="147" t="s">
        <v>575</v>
      </c>
      <c r="G330" s="148" t="s">
        <v>199</v>
      </c>
      <c r="H330" s="149">
        <v>2.181</v>
      </c>
      <c r="I330" s="150"/>
      <c r="J330" s="149">
        <f>ROUND(I330*H330,3)</f>
        <v>0</v>
      </c>
      <c r="K330" s="147" t="s">
        <v>123</v>
      </c>
      <c r="L330" s="30"/>
      <c r="M330" s="151" t="s">
        <v>1</v>
      </c>
      <c r="N330" s="152" t="s">
        <v>37</v>
      </c>
      <c r="O330" s="53"/>
      <c r="P330" s="153">
        <f>O330*H330</f>
        <v>0</v>
      </c>
      <c r="Q330" s="153">
        <v>0</v>
      </c>
      <c r="R330" s="153">
        <f>Q330*H330</f>
        <v>0</v>
      </c>
      <c r="S330" s="153">
        <v>0</v>
      </c>
      <c r="T330" s="154">
        <f>S330*H330</f>
        <v>0</v>
      </c>
      <c r="AR330" s="155" t="s">
        <v>205</v>
      </c>
      <c r="AT330" s="155" t="s">
        <v>119</v>
      </c>
      <c r="AU330" s="155" t="s">
        <v>125</v>
      </c>
      <c r="AY330" s="15" t="s">
        <v>116</v>
      </c>
      <c r="BE330" s="156">
        <f>IF(N330="základná",J330,0)</f>
        <v>0</v>
      </c>
      <c r="BF330" s="156">
        <f>IF(N330="znížená",J330,0)</f>
        <v>0</v>
      </c>
      <c r="BG330" s="156">
        <f>IF(N330="zákl. prenesená",J330,0)</f>
        <v>0</v>
      </c>
      <c r="BH330" s="156">
        <f>IF(N330="zníž. prenesená",J330,0)</f>
        <v>0</v>
      </c>
      <c r="BI330" s="156">
        <f>IF(N330="nulová",J330,0)</f>
        <v>0</v>
      </c>
      <c r="BJ330" s="15" t="s">
        <v>125</v>
      </c>
      <c r="BK330" s="157">
        <f>ROUND(I330*H330,3)</f>
        <v>0</v>
      </c>
      <c r="BL330" s="15" t="s">
        <v>205</v>
      </c>
      <c r="BM330" s="155" t="s">
        <v>576</v>
      </c>
    </row>
    <row r="331" spans="2:65" s="11" customFormat="1" ht="22.9" customHeight="1">
      <c r="B331" s="131"/>
      <c r="D331" s="132" t="s">
        <v>70</v>
      </c>
      <c r="E331" s="142" t="s">
        <v>577</v>
      </c>
      <c r="F331" s="142" t="s">
        <v>578</v>
      </c>
      <c r="I331" s="134"/>
      <c r="J331" s="143">
        <f>BK331</f>
        <v>0</v>
      </c>
      <c r="L331" s="131"/>
      <c r="M331" s="136"/>
      <c r="N331" s="137"/>
      <c r="O331" s="137"/>
      <c r="P331" s="138">
        <f>SUM(P332:P339)</f>
        <v>0</v>
      </c>
      <c r="Q331" s="137"/>
      <c r="R331" s="138">
        <f>SUM(R332:R339)</f>
        <v>1.7664000000000002E-3</v>
      </c>
      <c r="S331" s="137"/>
      <c r="T331" s="139">
        <f>SUM(T332:T339)</f>
        <v>0</v>
      </c>
      <c r="AR331" s="132" t="s">
        <v>125</v>
      </c>
      <c r="AT331" s="140" t="s">
        <v>70</v>
      </c>
      <c r="AU331" s="140" t="s">
        <v>76</v>
      </c>
      <c r="AY331" s="132" t="s">
        <v>116</v>
      </c>
      <c r="BK331" s="141">
        <f>SUM(BK332:BK339)</f>
        <v>0</v>
      </c>
    </row>
    <row r="332" spans="2:65" s="1" customFormat="1" ht="24" customHeight="1">
      <c r="B332" s="144"/>
      <c r="C332" s="145" t="s">
        <v>194</v>
      </c>
      <c r="D332" s="145" t="s">
        <v>119</v>
      </c>
      <c r="E332" s="146" t="s">
        <v>579</v>
      </c>
      <c r="F332" s="147" t="s">
        <v>580</v>
      </c>
      <c r="G332" s="148" t="s">
        <v>122</v>
      </c>
      <c r="H332" s="149">
        <v>7.36</v>
      </c>
      <c r="I332" s="150"/>
      <c r="J332" s="149">
        <f>ROUND(I332*H332,3)</f>
        <v>0</v>
      </c>
      <c r="K332" s="147" t="s">
        <v>123</v>
      </c>
      <c r="L332" s="30"/>
      <c r="M332" s="151" t="s">
        <v>1</v>
      </c>
      <c r="N332" s="152" t="s">
        <v>37</v>
      </c>
      <c r="O332" s="53"/>
      <c r="P332" s="153">
        <f>O332*H332</f>
        <v>0</v>
      </c>
      <c r="Q332" s="153">
        <v>0</v>
      </c>
      <c r="R332" s="153">
        <f>Q332*H332</f>
        <v>0</v>
      </c>
      <c r="S332" s="153">
        <v>0</v>
      </c>
      <c r="T332" s="154">
        <f>S332*H332</f>
        <v>0</v>
      </c>
      <c r="AR332" s="155" t="s">
        <v>205</v>
      </c>
      <c r="AT332" s="155" t="s">
        <v>119</v>
      </c>
      <c r="AU332" s="155" t="s">
        <v>125</v>
      </c>
      <c r="AY332" s="15" t="s">
        <v>116</v>
      </c>
      <c r="BE332" s="156">
        <f>IF(N332="základná",J332,0)</f>
        <v>0</v>
      </c>
      <c r="BF332" s="156">
        <f>IF(N332="znížená",J332,0)</f>
        <v>0</v>
      </c>
      <c r="BG332" s="156">
        <f>IF(N332="zákl. prenesená",J332,0)</f>
        <v>0</v>
      </c>
      <c r="BH332" s="156">
        <f>IF(N332="zníž. prenesená",J332,0)</f>
        <v>0</v>
      </c>
      <c r="BI332" s="156">
        <f>IF(N332="nulová",J332,0)</f>
        <v>0</v>
      </c>
      <c r="BJ332" s="15" t="s">
        <v>125</v>
      </c>
      <c r="BK332" s="157">
        <f>ROUND(I332*H332,3)</f>
        <v>0</v>
      </c>
      <c r="BL332" s="15" t="s">
        <v>205</v>
      </c>
      <c r="BM332" s="155" t="s">
        <v>581</v>
      </c>
    </row>
    <row r="333" spans="2:65" s="12" customFormat="1" ht="11.25">
      <c r="B333" s="158"/>
      <c r="D333" s="159" t="s">
        <v>127</v>
      </c>
      <c r="E333" s="160" t="s">
        <v>1</v>
      </c>
      <c r="F333" s="161" t="s">
        <v>582</v>
      </c>
      <c r="H333" s="162">
        <v>3.68</v>
      </c>
      <c r="I333" s="163"/>
      <c r="L333" s="158"/>
      <c r="M333" s="164"/>
      <c r="N333" s="165"/>
      <c r="O333" s="165"/>
      <c r="P333" s="165"/>
      <c r="Q333" s="165"/>
      <c r="R333" s="165"/>
      <c r="S333" s="165"/>
      <c r="T333" s="166"/>
      <c r="AT333" s="160" t="s">
        <v>127</v>
      </c>
      <c r="AU333" s="160" t="s">
        <v>125</v>
      </c>
      <c r="AV333" s="12" t="s">
        <v>125</v>
      </c>
      <c r="AW333" s="12" t="s">
        <v>27</v>
      </c>
      <c r="AX333" s="12" t="s">
        <v>71</v>
      </c>
      <c r="AY333" s="160" t="s">
        <v>116</v>
      </c>
    </row>
    <row r="334" spans="2:65" s="12" customFormat="1" ht="11.25">
      <c r="B334" s="158"/>
      <c r="D334" s="159" t="s">
        <v>127</v>
      </c>
      <c r="E334" s="160" t="s">
        <v>1</v>
      </c>
      <c r="F334" s="161" t="s">
        <v>583</v>
      </c>
      <c r="H334" s="162">
        <v>3.68</v>
      </c>
      <c r="I334" s="163"/>
      <c r="L334" s="158"/>
      <c r="M334" s="164"/>
      <c r="N334" s="165"/>
      <c r="O334" s="165"/>
      <c r="P334" s="165"/>
      <c r="Q334" s="165"/>
      <c r="R334" s="165"/>
      <c r="S334" s="165"/>
      <c r="T334" s="166"/>
      <c r="AT334" s="160" t="s">
        <v>127</v>
      </c>
      <c r="AU334" s="160" t="s">
        <v>125</v>
      </c>
      <c r="AV334" s="12" t="s">
        <v>125</v>
      </c>
      <c r="AW334" s="12" t="s">
        <v>27</v>
      </c>
      <c r="AX334" s="12" t="s">
        <v>71</v>
      </c>
      <c r="AY334" s="160" t="s">
        <v>116</v>
      </c>
    </row>
    <row r="335" spans="2:65" s="13" customFormat="1" ht="11.25">
      <c r="B335" s="167"/>
      <c r="D335" s="159" t="s">
        <v>127</v>
      </c>
      <c r="E335" s="168" t="s">
        <v>1</v>
      </c>
      <c r="F335" s="169" t="s">
        <v>129</v>
      </c>
      <c r="H335" s="170">
        <v>7.36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8" t="s">
        <v>127</v>
      </c>
      <c r="AU335" s="168" t="s">
        <v>125</v>
      </c>
      <c r="AV335" s="13" t="s">
        <v>124</v>
      </c>
      <c r="AW335" s="13" t="s">
        <v>27</v>
      </c>
      <c r="AX335" s="13" t="s">
        <v>76</v>
      </c>
      <c r="AY335" s="168" t="s">
        <v>116</v>
      </c>
    </row>
    <row r="336" spans="2:65" s="1" customFormat="1" ht="24" customHeight="1">
      <c r="B336" s="144"/>
      <c r="C336" s="145" t="s">
        <v>584</v>
      </c>
      <c r="D336" s="145" t="s">
        <v>119</v>
      </c>
      <c r="E336" s="146" t="s">
        <v>585</v>
      </c>
      <c r="F336" s="147" t="s">
        <v>586</v>
      </c>
      <c r="G336" s="148" t="s">
        <v>122</v>
      </c>
      <c r="H336" s="149">
        <v>7.36</v>
      </c>
      <c r="I336" s="150"/>
      <c r="J336" s="149">
        <f>ROUND(I336*H336,3)</f>
        <v>0</v>
      </c>
      <c r="K336" s="147" t="s">
        <v>123</v>
      </c>
      <c r="L336" s="30"/>
      <c r="M336" s="151" t="s">
        <v>1</v>
      </c>
      <c r="N336" s="152" t="s">
        <v>37</v>
      </c>
      <c r="O336" s="53"/>
      <c r="P336" s="153">
        <f>O336*H336</f>
        <v>0</v>
      </c>
      <c r="Q336" s="153">
        <v>2.4000000000000001E-4</v>
      </c>
      <c r="R336" s="153">
        <f>Q336*H336</f>
        <v>1.7664000000000002E-3</v>
      </c>
      <c r="S336" s="153">
        <v>0</v>
      </c>
      <c r="T336" s="154">
        <f>S336*H336</f>
        <v>0</v>
      </c>
      <c r="AR336" s="155" t="s">
        <v>205</v>
      </c>
      <c r="AT336" s="155" t="s">
        <v>119</v>
      </c>
      <c r="AU336" s="155" t="s">
        <v>125</v>
      </c>
      <c r="AY336" s="15" t="s">
        <v>116</v>
      </c>
      <c r="BE336" s="156">
        <f>IF(N336="základná",J336,0)</f>
        <v>0</v>
      </c>
      <c r="BF336" s="156">
        <f>IF(N336="znížená",J336,0)</f>
        <v>0</v>
      </c>
      <c r="BG336" s="156">
        <f>IF(N336="zákl. prenesená",J336,0)</f>
        <v>0</v>
      </c>
      <c r="BH336" s="156">
        <f>IF(N336="zníž. prenesená",J336,0)</f>
        <v>0</v>
      </c>
      <c r="BI336" s="156">
        <f>IF(N336="nulová",J336,0)</f>
        <v>0</v>
      </c>
      <c r="BJ336" s="15" t="s">
        <v>125</v>
      </c>
      <c r="BK336" s="157">
        <f>ROUND(I336*H336,3)</f>
        <v>0</v>
      </c>
      <c r="BL336" s="15" t="s">
        <v>205</v>
      </c>
      <c r="BM336" s="155" t="s">
        <v>587</v>
      </c>
    </row>
    <row r="337" spans="2:65" s="12" customFormat="1" ht="11.25">
      <c r="B337" s="158"/>
      <c r="D337" s="159" t="s">
        <v>127</v>
      </c>
      <c r="E337" s="160" t="s">
        <v>1</v>
      </c>
      <c r="F337" s="161" t="s">
        <v>582</v>
      </c>
      <c r="H337" s="162">
        <v>3.68</v>
      </c>
      <c r="I337" s="163"/>
      <c r="L337" s="158"/>
      <c r="M337" s="164"/>
      <c r="N337" s="165"/>
      <c r="O337" s="165"/>
      <c r="P337" s="165"/>
      <c r="Q337" s="165"/>
      <c r="R337" s="165"/>
      <c r="S337" s="165"/>
      <c r="T337" s="166"/>
      <c r="AT337" s="160" t="s">
        <v>127</v>
      </c>
      <c r="AU337" s="160" t="s">
        <v>125</v>
      </c>
      <c r="AV337" s="12" t="s">
        <v>125</v>
      </c>
      <c r="AW337" s="12" t="s">
        <v>27</v>
      </c>
      <c r="AX337" s="12" t="s">
        <v>71</v>
      </c>
      <c r="AY337" s="160" t="s">
        <v>116</v>
      </c>
    </row>
    <row r="338" spans="2:65" s="12" customFormat="1" ht="11.25">
      <c r="B338" s="158"/>
      <c r="D338" s="159" t="s">
        <v>127</v>
      </c>
      <c r="E338" s="160" t="s">
        <v>1</v>
      </c>
      <c r="F338" s="161" t="s">
        <v>588</v>
      </c>
      <c r="H338" s="162">
        <v>3.68</v>
      </c>
      <c r="I338" s="163"/>
      <c r="L338" s="158"/>
      <c r="M338" s="164"/>
      <c r="N338" s="165"/>
      <c r="O338" s="165"/>
      <c r="P338" s="165"/>
      <c r="Q338" s="165"/>
      <c r="R338" s="165"/>
      <c r="S338" s="165"/>
      <c r="T338" s="166"/>
      <c r="AT338" s="160" t="s">
        <v>127</v>
      </c>
      <c r="AU338" s="160" t="s">
        <v>125</v>
      </c>
      <c r="AV338" s="12" t="s">
        <v>125</v>
      </c>
      <c r="AW338" s="12" t="s">
        <v>27</v>
      </c>
      <c r="AX338" s="12" t="s">
        <v>71</v>
      </c>
      <c r="AY338" s="160" t="s">
        <v>116</v>
      </c>
    </row>
    <row r="339" spans="2:65" s="13" customFormat="1" ht="11.25">
      <c r="B339" s="167"/>
      <c r="D339" s="159" t="s">
        <v>127</v>
      </c>
      <c r="E339" s="168" t="s">
        <v>1</v>
      </c>
      <c r="F339" s="169" t="s">
        <v>129</v>
      </c>
      <c r="H339" s="170">
        <v>7.36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8" t="s">
        <v>127</v>
      </c>
      <c r="AU339" s="168" t="s">
        <v>125</v>
      </c>
      <c r="AV339" s="13" t="s">
        <v>124</v>
      </c>
      <c r="AW339" s="13" t="s">
        <v>27</v>
      </c>
      <c r="AX339" s="13" t="s">
        <v>76</v>
      </c>
      <c r="AY339" s="168" t="s">
        <v>116</v>
      </c>
    </row>
    <row r="340" spans="2:65" s="11" customFormat="1" ht="22.9" customHeight="1">
      <c r="B340" s="131"/>
      <c r="D340" s="132" t="s">
        <v>70</v>
      </c>
      <c r="E340" s="142" t="s">
        <v>589</v>
      </c>
      <c r="F340" s="142" t="s">
        <v>590</v>
      </c>
      <c r="I340" s="134"/>
      <c r="J340" s="143">
        <f>BK340</f>
        <v>0</v>
      </c>
      <c r="L340" s="131"/>
      <c r="M340" s="136"/>
      <c r="N340" s="137"/>
      <c r="O340" s="137"/>
      <c r="P340" s="138">
        <f>SUM(P341:P352)</f>
        <v>0</v>
      </c>
      <c r="Q340" s="137"/>
      <c r="R340" s="138">
        <f>SUM(R341:R352)</f>
        <v>5.6953070000000008E-2</v>
      </c>
      <c r="S340" s="137"/>
      <c r="T340" s="139">
        <f>SUM(T341:T352)</f>
        <v>0</v>
      </c>
      <c r="AR340" s="132" t="s">
        <v>125</v>
      </c>
      <c r="AT340" s="140" t="s">
        <v>70</v>
      </c>
      <c r="AU340" s="140" t="s">
        <v>76</v>
      </c>
      <c r="AY340" s="132" t="s">
        <v>116</v>
      </c>
      <c r="BK340" s="141">
        <f>SUM(BK341:BK352)</f>
        <v>0</v>
      </c>
    </row>
    <row r="341" spans="2:65" s="1" customFormat="1" ht="16.5" customHeight="1">
      <c r="B341" s="144"/>
      <c r="C341" s="145" t="s">
        <v>591</v>
      </c>
      <c r="D341" s="145" t="s">
        <v>119</v>
      </c>
      <c r="E341" s="146" t="s">
        <v>592</v>
      </c>
      <c r="F341" s="147" t="s">
        <v>593</v>
      </c>
      <c r="G341" s="148" t="s">
        <v>122</v>
      </c>
      <c r="H341" s="149">
        <v>117.169</v>
      </c>
      <c r="I341" s="150"/>
      <c r="J341" s="149">
        <f>ROUND(I341*H341,3)</f>
        <v>0</v>
      </c>
      <c r="K341" s="147" t="s">
        <v>123</v>
      </c>
      <c r="L341" s="30"/>
      <c r="M341" s="151" t="s">
        <v>1</v>
      </c>
      <c r="N341" s="152" t="s">
        <v>37</v>
      </c>
      <c r="O341" s="53"/>
      <c r="P341" s="153">
        <f>O341*H341</f>
        <v>0</v>
      </c>
      <c r="Q341" s="153">
        <v>0</v>
      </c>
      <c r="R341" s="153">
        <f>Q341*H341</f>
        <v>0</v>
      </c>
      <c r="S341" s="153">
        <v>0</v>
      </c>
      <c r="T341" s="154">
        <f>S341*H341</f>
        <v>0</v>
      </c>
      <c r="AR341" s="155" t="s">
        <v>205</v>
      </c>
      <c r="AT341" s="155" t="s">
        <v>119</v>
      </c>
      <c r="AU341" s="155" t="s">
        <v>125</v>
      </c>
      <c r="AY341" s="15" t="s">
        <v>116</v>
      </c>
      <c r="BE341" s="156">
        <f>IF(N341="základná",J341,0)</f>
        <v>0</v>
      </c>
      <c r="BF341" s="156">
        <f>IF(N341="znížená",J341,0)</f>
        <v>0</v>
      </c>
      <c r="BG341" s="156">
        <f>IF(N341="zákl. prenesená",J341,0)</f>
        <v>0</v>
      </c>
      <c r="BH341" s="156">
        <f>IF(N341="zníž. prenesená",J341,0)</f>
        <v>0</v>
      </c>
      <c r="BI341" s="156">
        <f>IF(N341="nulová",J341,0)</f>
        <v>0</v>
      </c>
      <c r="BJ341" s="15" t="s">
        <v>125</v>
      </c>
      <c r="BK341" s="157">
        <f>ROUND(I341*H341,3)</f>
        <v>0</v>
      </c>
      <c r="BL341" s="15" t="s">
        <v>205</v>
      </c>
      <c r="BM341" s="155" t="s">
        <v>594</v>
      </c>
    </row>
    <row r="342" spans="2:65" s="12" customFormat="1" ht="11.25">
      <c r="B342" s="158"/>
      <c r="D342" s="159" t="s">
        <v>127</v>
      </c>
      <c r="E342" s="160" t="s">
        <v>1</v>
      </c>
      <c r="F342" s="161" t="s">
        <v>595</v>
      </c>
      <c r="H342" s="162">
        <v>46.74</v>
      </c>
      <c r="I342" s="163"/>
      <c r="L342" s="158"/>
      <c r="M342" s="164"/>
      <c r="N342" s="165"/>
      <c r="O342" s="165"/>
      <c r="P342" s="165"/>
      <c r="Q342" s="165"/>
      <c r="R342" s="165"/>
      <c r="S342" s="165"/>
      <c r="T342" s="166"/>
      <c r="AT342" s="160" t="s">
        <v>127</v>
      </c>
      <c r="AU342" s="160" t="s">
        <v>125</v>
      </c>
      <c r="AV342" s="12" t="s">
        <v>125</v>
      </c>
      <c r="AW342" s="12" t="s">
        <v>27</v>
      </c>
      <c r="AX342" s="12" t="s">
        <v>71</v>
      </c>
      <c r="AY342" s="160" t="s">
        <v>116</v>
      </c>
    </row>
    <row r="343" spans="2:65" s="12" customFormat="1" ht="22.5">
      <c r="B343" s="158"/>
      <c r="D343" s="159" t="s">
        <v>127</v>
      </c>
      <c r="E343" s="160" t="s">
        <v>1</v>
      </c>
      <c r="F343" s="161" t="s">
        <v>143</v>
      </c>
      <c r="H343" s="162">
        <v>70.429000000000002</v>
      </c>
      <c r="I343" s="163"/>
      <c r="L343" s="158"/>
      <c r="M343" s="164"/>
      <c r="N343" s="165"/>
      <c r="O343" s="165"/>
      <c r="P343" s="165"/>
      <c r="Q343" s="165"/>
      <c r="R343" s="165"/>
      <c r="S343" s="165"/>
      <c r="T343" s="166"/>
      <c r="AT343" s="160" t="s">
        <v>127</v>
      </c>
      <c r="AU343" s="160" t="s">
        <v>125</v>
      </c>
      <c r="AV343" s="12" t="s">
        <v>125</v>
      </c>
      <c r="AW343" s="12" t="s">
        <v>27</v>
      </c>
      <c r="AX343" s="12" t="s">
        <v>71</v>
      </c>
      <c r="AY343" s="160" t="s">
        <v>116</v>
      </c>
    </row>
    <row r="344" spans="2:65" s="13" customFormat="1" ht="11.25">
      <c r="B344" s="167"/>
      <c r="D344" s="159" t="s">
        <v>127</v>
      </c>
      <c r="E344" s="168" t="s">
        <v>1</v>
      </c>
      <c r="F344" s="169" t="s">
        <v>129</v>
      </c>
      <c r="H344" s="170">
        <v>117.16900000000001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8" t="s">
        <v>127</v>
      </c>
      <c r="AU344" s="168" t="s">
        <v>125</v>
      </c>
      <c r="AV344" s="13" t="s">
        <v>124</v>
      </c>
      <c r="AW344" s="13" t="s">
        <v>27</v>
      </c>
      <c r="AX344" s="13" t="s">
        <v>76</v>
      </c>
      <c r="AY344" s="168" t="s">
        <v>116</v>
      </c>
    </row>
    <row r="345" spans="2:65" s="1" customFormat="1" ht="24" customHeight="1">
      <c r="B345" s="144"/>
      <c r="C345" s="145" t="s">
        <v>596</v>
      </c>
      <c r="D345" s="145" t="s">
        <v>119</v>
      </c>
      <c r="E345" s="146" t="s">
        <v>597</v>
      </c>
      <c r="F345" s="147" t="s">
        <v>598</v>
      </c>
      <c r="G345" s="148" t="s">
        <v>122</v>
      </c>
      <c r="H345" s="149">
        <v>132.44900000000001</v>
      </c>
      <c r="I345" s="150"/>
      <c r="J345" s="149">
        <f>ROUND(I345*H345,3)</f>
        <v>0</v>
      </c>
      <c r="K345" s="147" t="s">
        <v>123</v>
      </c>
      <c r="L345" s="30"/>
      <c r="M345" s="151" t="s">
        <v>1</v>
      </c>
      <c r="N345" s="152" t="s">
        <v>37</v>
      </c>
      <c r="O345" s="53"/>
      <c r="P345" s="153">
        <f>O345*H345</f>
        <v>0</v>
      </c>
      <c r="Q345" s="153">
        <v>1E-4</v>
      </c>
      <c r="R345" s="153">
        <f>Q345*H345</f>
        <v>1.3244900000000002E-2</v>
      </c>
      <c r="S345" s="153">
        <v>0</v>
      </c>
      <c r="T345" s="154">
        <f>S345*H345</f>
        <v>0</v>
      </c>
      <c r="AR345" s="155" t="s">
        <v>205</v>
      </c>
      <c r="AT345" s="155" t="s">
        <v>119</v>
      </c>
      <c r="AU345" s="155" t="s">
        <v>125</v>
      </c>
      <c r="AY345" s="15" t="s">
        <v>116</v>
      </c>
      <c r="BE345" s="156">
        <f>IF(N345="základná",J345,0)</f>
        <v>0</v>
      </c>
      <c r="BF345" s="156">
        <f>IF(N345="znížená",J345,0)</f>
        <v>0</v>
      </c>
      <c r="BG345" s="156">
        <f>IF(N345="zákl. prenesená",J345,0)</f>
        <v>0</v>
      </c>
      <c r="BH345" s="156">
        <f>IF(N345="zníž. prenesená",J345,0)</f>
        <v>0</v>
      </c>
      <c r="BI345" s="156">
        <f>IF(N345="nulová",J345,0)</f>
        <v>0</v>
      </c>
      <c r="BJ345" s="15" t="s">
        <v>125</v>
      </c>
      <c r="BK345" s="157">
        <f>ROUND(I345*H345,3)</f>
        <v>0</v>
      </c>
      <c r="BL345" s="15" t="s">
        <v>205</v>
      </c>
      <c r="BM345" s="155" t="s">
        <v>599</v>
      </c>
    </row>
    <row r="346" spans="2:65" s="12" customFormat="1" ht="11.25">
      <c r="B346" s="158"/>
      <c r="D346" s="159" t="s">
        <v>127</v>
      </c>
      <c r="E346" s="160" t="s">
        <v>1</v>
      </c>
      <c r="F346" s="161" t="s">
        <v>142</v>
      </c>
      <c r="H346" s="162">
        <v>62.02</v>
      </c>
      <c r="I346" s="163"/>
      <c r="L346" s="158"/>
      <c r="M346" s="164"/>
      <c r="N346" s="165"/>
      <c r="O346" s="165"/>
      <c r="P346" s="165"/>
      <c r="Q346" s="165"/>
      <c r="R346" s="165"/>
      <c r="S346" s="165"/>
      <c r="T346" s="166"/>
      <c r="AT346" s="160" t="s">
        <v>127</v>
      </c>
      <c r="AU346" s="160" t="s">
        <v>125</v>
      </c>
      <c r="AV346" s="12" t="s">
        <v>125</v>
      </c>
      <c r="AW346" s="12" t="s">
        <v>27</v>
      </c>
      <c r="AX346" s="12" t="s">
        <v>71</v>
      </c>
      <c r="AY346" s="160" t="s">
        <v>116</v>
      </c>
    </row>
    <row r="347" spans="2:65" s="12" customFormat="1" ht="22.5">
      <c r="B347" s="158"/>
      <c r="D347" s="159" t="s">
        <v>127</v>
      </c>
      <c r="E347" s="160" t="s">
        <v>1</v>
      </c>
      <c r="F347" s="161" t="s">
        <v>143</v>
      </c>
      <c r="H347" s="162">
        <v>70.429000000000002</v>
      </c>
      <c r="I347" s="163"/>
      <c r="L347" s="158"/>
      <c r="M347" s="164"/>
      <c r="N347" s="165"/>
      <c r="O347" s="165"/>
      <c r="P347" s="165"/>
      <c r="Q347" s="165"/>
      <c r="R347" s="165"/>
      <c r="S347" s="165"/>
      <c r="T347" s="166"/>
      <c r="AT347" s="160" t="s">
        <v>127</v>
      </c>
      <c r="AU347" s="160" t="s">
        <v>125</v>
      </c>
      <c r="AV347" s="12" t="s">
        <v>125</v>
      </c>
      <c r="AW347" s="12" t="s">
        <v>27</v>
      </c>
      <c r="AX347" s="12" t="s">
        <v>71</v>
      </c>
      <c r="AY347" s="160" t="s">
        <v>116</v>
      </c>
    </row>
    <row r="348" spans="2:65" s="13" customFormat="1" ht="11.25">
      <c r="B348" s="167"/>
      <c r="D348" s="159" t="s">
        <v>127</v>
      </c>
      <c r="E348" s="168" t="s">
        <v>1</v>
      </c>
      <c r="F348" s="169" t="s">
        <v>129</v>
      </c>
      <c r="H348" s="170">
        <v>132.44900000000001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8" t="s">
        <v>127</v>
      </c>
      <c r="AU348" s="168" t="s">
        <v>125</v>
      </c>
      <c r="AV348" s="13" t="s">
        <v>124</v>
      </c>
      <c r="AW348" s="13" t="s">
        <v>27</v>
      </c>
      <c r="AX348" s="13" t="s">
        <v>76</v>
      </c>
      <c r="AY348" s="168" t="s">
        <v>116</v>
      </c>
    </row>
    <row r="349" spans="2:65" s="1" customFormat="1" ht="36" customHeight="1">
      <c r="B349" s="144"/>
      <c r="C349" s="145" t="s">
        <v>600</v>
      </c>
      <c r="D349" s="145" t="s">
        <v>119</v>
      </c>
      <c r="E349" s="146" t="s">
        <v>601</v>
      </c>
      <c r="F349" s="147" t="s">
        <v>602</v>
      </c>
      <c r="G349" s="148" t="s">
        <v>122</v>
      </c>
      <c r="H349" s="149">
        <v>132.44900000000001</v>
      </c>
      <c r="I349" s="150"/>
      <c r="J349" s="149">
        <f>ROUND(I349*H349,3)</f>
        <v>0</v>
      </c>
      <c r="K349" s="147" t="s">
        <v>123</v>
      </c>
      <c r="L349" s="30"/>
      <c r="M349" s="151" t="s">
        <v>1</v>
      </c>
      <c r="N349" s="152" t="s">
        <v>37</v>
      </c>
      <c r="O349" s="53"/>
      <c r="P349" s="153">
        <f>O349*H349</f>
        <v>0</v>
      </c>
      <c r="Q349" s="153">
        <v>3.3E-4</v>
      </c>
      <c r="R349" s="153">
        <f>Q349*H349</f>
        <v>4.3708170000000005E-2</v>
      </c>
      <c r="S349" s="153">
        <v>0</v>
      </c>
      <c r="T349" s="154">
        <f>S349*H349</f>
        <v>0</v>
      </c>
      <c r="AR349" s="155" t="s">
        <v>205</v>
      </c>
      <c r="AT349" s="155" t="s">
        <v>119</v>
      </c>
      <c r="AU349" s="155" t="s">
        <v>125</v>
      </c>
      <c r="AY349" s="15" t="s">
        <v>116</v>
      </c>
      <c r="BE349" s="156">
        <f>IF(N349="základná",J349,0)</f>
        <v>0</v>
      </c>
      <c r="BF349" s="156">
        <f>IF(N349="znížená",J349,0)</f>
        <v>0</v>
      </c>
      <c r="BG349" s="156">
        <f>IF(N349="zákl. prenesená",J349,0)</f>
        <v>0</v>
      </c>
      <c r="BH349" s="156">
        <f>IF(N349="zníž. prenesená",J349,0)</f>
        <v>0</v>
      </c>
      <c r="BI349" s="156">
        <f>IF(N349="nulová",J349,0)</f>
        <v>0</v>
      </c>
      <c r="BJ349" s="15" t="s">
        <v>125</v>
      </c>
      <c r="BK349" s="157">
        <f>ROUND(I349*H349,3)</f>
        <v>0</v>
      </c>
      <c r="BL349" s="15" t="s">
        <v>205</v>
      </c>
      <c r="BM349" s="155" t="s">
        <v>603</v>
      </c>
    </row>
    <row r="350" spans="2:65" s="12" customFormat="1" ht="11.25">
      <c r="B350" s="158"/>
      <c r="D350" s="159" t="s">
        <v>127</v>
      </c>
      <c r="E350" s="160" t="s">
        <v>1</v>
      </c>
      <c r="F350" s="161" t="s">
        <v>142</v>
      </c>
      <c r="H350" s="162">
        <v>62.02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127</v>
      </c>
      <c r="AU350" s="160" t="s">
        <v>125</v>
      </c>
      <c r="AV350" s="12" t="s">
        <v>125</v>
      </c>
      <c r="AW350" s="12" t="s">
        <v>27</v>
      </c>
      <c r="AX350" s="12" t="s">
        <v>71</v>
      </c>
      <c r="AY350" s="160" t="s">
        <v>116</v>
      </c>
    </row>
    <row r="351" spans="2:65" s="12" customFormat="1" ht="22.5">
      <c r="B351" s="158"/>
      <c r="D351" s="159" t="s">
        <v>127</v>
      </c>
      <c r="E351" s="160" t="s">
        <v>1</v>
      </c>
      <c r="F351" s="161" t="s">
        <v>143</v>
      </c>
      <c r="H351" s="162">
        <v>70.429000000000002</v>
      </c>
      <c r="I351" s="163"/>
      <c r="L351" s="158"/>
      <c r="M351" s="164"/>
      <c r="N351" s="165"/>
      <c r="O351" s="165"/>
      <c r="P351" s="165"/>
      <c r="Q351" s="165"/>
      <c r="R351" s="165"/>
      <c r="S351" s="165"/>
      <c r="T351" s="166"/>
      <c r="AT351" s="160" t="s">
        <v>127</v>
      </c>
      <c r="AU351" s="160" t="s">
        <v>125</v>
      </c>
      <c r="AV351" s="12" t="s">
        <v>125</v>
      </c>
      <c r="AW351" s="12" t="s">
        <v>27</v>
      </c>
      <c r="AX351" s="12" t="s">
        <v>71</v>
      </c>
      <c r="AY351" s="160" t="s">
        <v>116</v>
      </c>
    </row>
    <row r="352" spans="2:65" s="13" customFormat="1" ht="11.25">
      <c r="B352" s="167"/>
      <c r="D352" s="159" t="s">
        <v>127</v>
      </c>
      <c r="E352" s="168" t="s">
        <v>1</v>
      </c>
      <c r="F352" s="169" t="s">
        <v>129</v>
      </c>
      <c r="H352" s="170">
        <v>132.44900000000001</v>
      </c>
      <c r="I352" s="171"/>
      <c r="L352" s="167"/>
      <c r="M352" s="184"/>
      <c r="N352" s="185"/>
      <c r="O352" s="185"/>
      <c r="P352" s="185"/>
      <c r="Q352" s="185"/>
      <c r="R352" s="185"/>
      <c r="S352" s="185"/>
      <c r="T352" s="186"/>
      <c r="AT352" s="168" t="s">
        <v>127</v>
      </c>
      <c r="AU352" s="168" t="s">
        <v>125</v>
      </c>
      <c r="AV352" s="13" t="s">
        <v>124</v>
      </c>
      <c r="AW352" s="13" t="s">
        <v>27</v>
      </c>
      <c r="AX352" s="13" t="s">
        <v>76</v>
      </c>
      <c r="AY352" s="168" t="s">
        <v>116</v>
      </c>
    </row>
    <row r="353" spans="2:12" s="1" customFormat="1" ht="6.95" customHeight="1">
      <c r="B353" s="42"/>
      <c r="C353" s="43"/>
      <c r="D353" s="43"/>
      <c r="E353" s="43"/>
      <c r="F353" s="43"/>
      <c r="G353" s="43"/>
      <c r="H353" s="43"/>
      <c r="I353" s="105"/>
      <c r="J353" s="43"/>
      <c r="K353" s="43"/>
      <c r="L353" s="30"/>
    </row>
  </sheetData>
  <autoFilter ref="C129:K352"/>
  <mergeCells count="6">
    <mergeCell ref="L2:V2"/>
    <mergeCell ref="E7:H7"/>
    <mergeCell ref="E16:H16"/>
    <mergeCell ref="E25:H25"/>
    <mergeCell ref="E85:H85"/>
    <mergeCell ref="E122:H1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Identifikačné údaje</vt:lpstr>
      <vt:lpstr>Rekapitulácia stavby</vt:lpstr>
      <vt:lpstr>SK042-2018 - Rekonštrukci...</vt:lpstr>
      <vt:lpstr>'Rekapitulácia stavby'!Názvy_tlače</vt:lpstr>
      <vt:lpstr>'SK042-2018 - Rekonštrukci...'!Názvy_tlače</vt:lpstr>
      <vt:lpstr>'Rekapitulácia stavby'!Oblasť_tlače</vt:lpstr>
      <vt:lpstr>'SK042-2018 - Rekonštrukci...'!Oblasť_tlače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Benka-Goč</dc:creator>
  <cp:lastModifiedBy>Anna</cp:lastModifiedBy>
  <dcterms:created xsi:type="dcterms:W3CDTF">2019-05-21T06:32:38Z</dcterms:created>
  <dcterms:modified xsi:type="dcterms:W3CDTF">2019-05-21T18:38:14Z</dcterms:modified>
</cp:coreProperties>
</file>